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J:\HLS\Regionalt yrkesvux\2. Handläggning\Bidragsöverskridande\2024\Underlag för utlämning\Underlag för utlämning\"/>
    </mc:Choice>
  </mc:AlternateContent>
  <xr:revisionPtr revIDLastSave="0" documentId="13_ncr:1_{7FA2F885-C229-4D49-BCA8-79579F93964C}" xr6:coauthVersionLast="47" xr6:coauthVersionMax="47" xr10:uidLastSave="{00000000-0000-0000-0000-000000000000}"/>
  <bookViews>
    <workbookView xWindow="1170" yWindow="420" windowWidth="23430" windowHeight="14025" xr2:uid="{DC8C6D7B-C05E-4D89-B6EC-E40A5C977AB3}"/>
  </bookViews>
  <sheets>
    <sheet name="Yrkesvux" sheetId="2" r:id="rId1"/>
    <sheet name="Yrkesvux kombination" sheetId="3" r:id="rId2"/>
    <sheet name="Lärlingsvux" sheetId="1" r:id="rId3"/>
    <sheet name="Lärlingsvux kombination" sheetId="4" r:id="rId4"/>
    <sheet name="Yrkesförar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I41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C42" i="5"/>
  <c r="D42" i="5"/>
  <c r="E42" i="5"/>
  <c r="F42" i="5"/>
  <c r="G42" i="5"/>
  <c r="B42" i="5"/>
  <c r="C43" i="4"/>
  <c r="D43" i="4"/>
  <c r="E43" i="4"/>
  <c r="F43" i="4"/>
  <c r="G43" i="4"/>
  <c r="H43" i="4"/>
  <c r="B43" i="4"/>
  <c r="B49" i="1"/>
  <c r="C50" i="3"/>
  <c r="D50" i="3"/>
  <c r="E50" i="3"/>
  <c r="F50" i="3"/>
  <c r="B50" i="3"/>
  <c r="C51" i="2"/>
  <c r="D51" i="2"/>
  <c r="E51" i="2"/>
  <c r="F51" i="2"/>
  <c r="G51" i="2"/>
  <c r="B51" i="2"/>
  <c r="D49" i="1"/>
  <c r="E49" i="1"/>
  <c r="F49" i="1"/>
  <c r="G49" i="1"/>
  <c r="H49" i="1"/>
  <c r="C4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</calcChain>
</file>

<file path=xl/sharedStrings.xml><?xml version="1.0" encoding="utf-8"?>
<sst xmlns="http://schemas.openxmlformats.org/spreadsheetml/2006/main" count="266" uniqueCount="75">
  <si>
    <t>Huvudsökande</t>
  </si>
  <si>
    <t>Antal samverkande kommuner</t>
  </si>
  <si>
    <t>Sökt belopp</t>
  </si>
  <si>
    <t>Beviljat belopp</t>
  </si>
  <si>
    <t>Andel beviljat</t>
  </si>
  <si>
    <t>Sökt belopp handledarutbildningar</t>
  </si>
  <si>
    <t>Sökt belopp arbetsplats</t>
  </si>
  <si>
    <t>Totalt sökt belopp</t>
  </si>
  <si>
    <t>Totalt</t>
  </si>
  <si>
    <t>Sökta platser 
buss</t>
  </si>
  <si>
    <t>Sökta platser 
lastbil</t>
  </si>
  <si>
    <t>Sökta platser 
lastbil med släp</t>
  </si>
  <si>
    <t>BORLÄNGE KOMMUN</t>
  </si>
  <si>
    <t>BORÅS KOMMUN</t>
  </si>
  <si>
    <t>EKSJÖ KOMMUN</t>
  </si>
  <si>
    <t>ESKILSTUNA KOMMUN</t>
  </si>
  <si>
    <t>ESLÖVS KOMMUN</t>
  </si>
  <si>
    <t>FAGERSTA KOMMUN</t>
  </si>
  <si>
    <t>GISLAVEDS KOMMUN</t>
  </si>
  <si>
    <t>GÄVLE KOMMUN</t>
  </si>
  <si>
    <t>GÖTEBORGS KOMMUN</t>
  </si>
  <si>
    <t>HALMSTADS KOMMUN</t>
  </si>
  <si>
    <t>HANINGE KOMMUN</t>
  </si>
  <si>
    <t>HAPARANDA KOMMUN</t>
  </si>
  <si>
    <t>HELSINGBORGS KOMMUN</t>
  </si>
  <si>
    <t>HUDIKSVALLS KOMMUN</t>
  </si>
  <si>
    <t>Hälsinglands Utbildningsförbund</t>
  </si>
  <si>
    <t>JÖNKÖPINGS KOMMUN</t>
  </si>
  <si>
    <t>KALMAR KOMMUN</t>
  </si>
  <si>
    <t>KARLSHAMNS KOMMUN</t>
  </si>
  <si>
    <t>KARLSTADS KOMMUN</t>
  </si>
  <si>
    <t>KRISTIANSTADS KOMMUN</t>
  </si>
  <si>
    <t>KUNGSÖRS KOMMUN</t>
  </si>
  <si>
    <t>Kunskapsförbundet Väst</t>
  </si>
  <si>
    <t>LAPPLANDS KOMMUNALFÖRBUND</t>
  </si>
  <si>
    <t>LJUNGBY KOMMUN</t>
  </si>
  <si>
    <t>LULEÅ KOMMUN</t>
  </si>
  <si>
    <t>MOTALA KOMMUN</t>
  </si>
  <si>
    <t>MUNKEDALS KOMMUN</t>
  </si>
  <si>
    <t>NYKÖPINGS KOMMUN</t>
  </si>
  <si>
    <t>OSKARSHAMNS KOMMUN</t>
  </si>
  <si>
    <t>REGION GOTLAND</t>
  </si>
  <si>
    <t>SKÖVDE KOMMUN</t>
  </si>
  <si>
    <t>STOCKHOLMS KOMMUN</t>
  </si>
  <si>
    <t>SÖDERTÄLJE KOMMUN</t>
  </si>
  <si>
    <t>TÄBY KOMMUN</t>
  </si>
  <si>
    <t>UDDEVALLA KOMMUN</t>
  </si>
  <si>
    <t>UMEÅ KOMMUN</t>
  </si>
  <si>
    <t>UPPSALA KOMMUN</t>
  </si>
  <si>
    <t>VÄSTERVIKS KOMMUN</t>
  </si>
  <si>
    <t>VÄSTERÅS KOMMUN</t>
  </si>
  <si>
    <t>VÄXJÖ KOMMUN</t>
  </si>
  <si>
    <t>YSTAD KOMMUN</t>
  </si>
  <si>
    <t>ÖREBRO KOMMUN</t>
  </si>
  <si>
    <t>ÖSTERSUNDS KOMMUN</t>
  </si>
  <si>
    <t>HULTSFREDS KOMMUN</t>
  </si>
  <si>
    <t>LIDINGÖ KOMMUN</t>
  </si>
  <si>
    <t>NORRKÖPINGS KOMMUN</t>
  </si>
  <si>
    <t>NORRTÄLJE KOMMUN</t>
  </si>
  <si>
    <t>NYNÄSHAMNS KOMMUN</t>
  </si>
  <si>
    <t>SJÖBO KOMMUN</t>
  </si>
  <si>
    <t>HÄSSLEHOLMS KOMMUN</t>
  </si>
  <si>
    <t>UPPLANDS-BRO KOMMUN</t>
  </si>
  <si>
    <t>HÄRNÖSANDS KOMMUN</t>
  </si>
  <si>
    <t>SOLNA KOMMUN</t>
  </si>
  <si>
    <t>SUNDSVALLS KOMMUN</t>
  </si>
  <si>
    <t>ÅMÅLS KOMMUN</t>
  </si>
  <si>
    <t>Sökta årsstudieplatser 
30 000 kr</t>
  </si>
  <si>
    <t>Sökta årsstudieplatser 
35 000 kr</t>
  </si>
  <si>
    <t>Sökta årsstudieplatser 
75 000 kr</t>
  </si>
  <si>
    <t>Sökta årsstudieplatser 
110 000 kr</t>
  </si>
  <si>
    <t>Sökta årsstudieplatser 
50 000 kr</t>
  </si>
  <si>
    <t>Sökta årsstudieplatser  
110 000 kr</t>
  </si>
  <si>
    <t>EKERÖ KOMMUN</t>
  </si>
  <si>
    <t>Bilaga uppdaterad 2023-11-28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</si>
</sst>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#,##0\ &quot;kr&quot;"/>
  </numFmts>
  <fonts count="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5" tint="0.59999389629810485"/>
        <bgColor theme="4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4" borderId="0" xfId="0" applyFont="1" applyFill="1"/>
    <xf numFmtId="0" fontId="0" fillId="4" borderId="0" xfId="0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0" fontId="4" fillId="4" borderId="1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164" fontId="4" fillId="4" borderId="1" xfId="1" applyNumberFormat="1" applyFont="1" applyFill="1" applyBorder="1"/>
    <xf numFmtId="164" fontId="4" fillId="4" borderId="8" xfId="1" applyNumberFormat="1" applyFont="1" applyFill="1" applyBorder="1"/>
    <xf numFmtId="1" fontId="4" fillId="4" borderId="1" xfId="0" applyNumberFormat="1" applyFont="1" applyFill="1" applyBorder="1"/>
    <xf numFmtId="1" fontId="4" fillId="4" borderId="8" xfId="0" applyNumberFormat="1" applyFont="1" applyFill="1" applyBorder="1"/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164" fontId="5" fillId="4" borderId="1" xfId="1" applyNumberFormat="1" applyFont="1" applyFill="1" applyBorder="1"/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/>
    <xf numFmtId="164" fontId="4" fillId="10" borderId="1" xfId="1" applyNumberFormat="1" applyFont="1" applyFill="1" applyBorder="1"/>
    <xf numFmtId="9" fontId="4" fillId="4" borderId="6" xfId="2" applyFont="1" applyFill="1" applyBorder="1"/>
    <xf numFmtId="9" fontId="4" fillId="4" borderId="9" xfId="2" applyFont="1" applyFill="1" applyBorder="1"/>
    <xf numFmtId="9" fontId="5" fillId="4" borderId="1" xfId="2" applyFont="1" applyFill="1" applyBorder="1"/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9" fontId="4" fillId="4" borderId="1" xfId="2" applyFont="1" applyFill="1" applyBorder="1"/>
    <xf numFmtId="0" fontId="0" fillId="4" borderId="8" xfId="0" applyFill="1" applyBorder="1"/>
    <xf numFmtId="164" fontId="4" fillId="4" borderId="0" xfId="1" applyNumberFormat="1" applyFont="1" applyFill="1" applyBorder="1"/>
    <xf numFmtId="9" fontId="4" fillId="4" borderId="0" xfId="2" applyFont="1" applyFill="1" applyBorder="1"/>
    <xf numFmtId="164" fontId="4" fillId="4" borderId="8" xfId="0" applyNumberFormat="1" applyFont="1" applyFill="1" applyBorder="1"/>
    <xf numFmtId="164" fontId="4" fillId="4" borderId="1" xfId="0" applyNumberFormat="1" applyFont="1" applyFill="1" applyBorder="1"/>
    <xf numFmtId="164" fontId="4" fillId="4" borderId="3" xfId="0" applyNumberFormat="1" applyFont="1" applyFill="1" applyBorder="1"/>
    <xf numFmtId="0" fontId="0" fillId="0" borderId="10" xfId="0" applyBorder="1"/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vertical="center"/>
    </xf>
    <xf numFmtId="0" fontId="4" fillId="4" borderId="1" xfId="0" applyNumberFormat="1" applyFont="1" applyFill="1" applyBorder="1"/>
    <xf numFmtId="9" fontId="4" fillId="4" borderId="6" xfId="2" applyNumberFormat="1" applyFont="1" applyFill="1" applyBorder="1"/>
    <xf numFmtId="0" fontId="4" fillId="4" borderId="10" xfId="0" applyFont="1" applyFill="1" applyBorder="1"/>
    <xf numFmtId="0" fontId="6" fillId="4" borderId="0" xfId="0" applyFont="1" applyFill="1"/>
    <xf numFmtId="0" fontId="5" fillId="4" borderId="0" xfId="0" applyFont="1" applyFill="1" applyBorder="1"/>
    <xf numFmtId="0" fontId="5" fillId="10" borderId="0" xfId="0" applyFont="1" applyFill="1" applyBorder="1"/>
    <xf numFmtId="165" fontId="5" fillId="10" borderId="0" xfId="0" applyNumberFormat="1" applyFont="1" applyFill="1" applyBorder="1"/>
    <xf numFmtId="9" fontId="5" fillId="4" borderId="0" xfId="2" applyFont="1" applyFill="1" applyBorder="1"/>
  </cellXfs>
  <cellStyles count="3">
    <cellStyle name="Normal" xfId="0" builtinId="0" customBuiltin="1"/>
    <cellStyle name="Procent" xfId="2" builtinId="5"/>
    <cellStyle name="Valuta" xfId="1" builtinId="4"/>
  </cellStyles>
  <dxfs count="92"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fill>
        <patternFill>
          <bgColor theme="0"/>
        </patternFill>
      </fill>
      <border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3" formatCode="0%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solid">
          <fgColor theme="4" tint="0.79998168889431442"/>
          <bgColor theme="0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theme="4" tint="0.3999755851924192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fill>
        <patternFill patternType="solid">
          <fgColor theme="4" tint="0.79998168889431442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64" formatCode="_-* #,##0\ &quot;kr&quot;_-;\-* #,##0\ &quot;kr&quot;_-;_-* &quot;-&quot;??\ &quot;kr&quot;_-;_-@_-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0" formatCode="General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8F537BD-7E75-4B48-A395-CDC614AD1A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949CBEF-89B1-421D-8FFE-0B447B9E8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E19D972-54CA-4415-808A-16C67C021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2796CE97-6620-4642-92A7-FF168262C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80962</xdr:colOff>
      <xdr:row>0</xdr:row>
      <xdr:rowOff>183356</xdr:rowOff>
    </xdr:from>
    <xdr:to>
      <xdr:col>0</xdr:col>
      <xdr:colOff>2322473</xdr:colOff>
      <xdr:row>0</xdr:row>
      <xdr:rowOff>573881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D9E10019-F064-421A-B204-5C8F9AA1B0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" y="183356"/>
          <a:ext cx="2241511" cy="3905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370425-FD69-4588-A4C9-76CAC3561E18}" name="Tabell1" displayName="Tabell1" ref="A2:H49" totalsRowShown="0" headerRowDxfId="91" dataDxfId="89" headerRowBorderDxfId="90" tableBorderDxfId="88" totalsRowBorderDxfId="87">
  <autoFilter ref="A2:H49" xr:uid="{C5370425-FD69-4588-A4C9-76CAC3561E18}"/>
  <sortState xmlns:xlrd2="http://schemas.microsoft.com/office/spreadsheetml/2017/richdata2" ref="A3:H49">
    <sortCondition ref="A3:A49"/>
  </sortState>
  <tableColumns count="8">
    <tableColumn id="1" xr3:uid="{862CE89D-E70B-4BD7-AE1A-D7F01D8C3634}" name="Huvudsökande" dataDxfId="86"/>
    <tableColumn id="2" xr3:uid="{3790EE06-4A07-4C80-9BFA-C3EED1F735BC}" name="Antal samverkande kommuner" dataDxfId="85"/>
    <tableColumn id="3" xr3:uid="{7DF2215B-797E-4A33-9B17-5FD63D49ED82}" name="Sökta årsstudieplatser _x000a_30 000 kr" dataDxfId="84"/>
    <tableColumn id="4" xr3:uid="{2DA1892C-4B96-4970-AE91-5CE4EE33A733}" name="Sökta årsstudieplatser _x000a_35 000 kr" dataDxfId="83"/>
    <tableColumn id="5" xr3:uid="{1EF523CB-E0F6-47D5-90B2-292D59881C0C}" name="Sökta årsstudieplatser _x000a_75 000 kr" dataDxfId="82"/>
    <tableColumn id="6" xr3:uid="{DC8A5F6C-8674-4C79-A206-0A94EC92CA39}" name="Sökt belopp" dataDxfId="81" dataCellStyle="Valuta"/>
    <tableColumn id="7" xr3:uid="{4E63E284-76A2-4CAE-BDCD-41B0E35ECB85}" name="Beviljat belopp" dataDxfId="80" dataCellStyle="Valuta"/>
    <tableColumn id="8" xr3:uid="{C71ED436-8F50-47AC-AABF-C05D12CC4C4D}" name="Andel beviljat" dataDxfId="1" dataCellStyle="Procent">
      <calculatedColumnFormula>Tabell1[[#This Row],[Beviljat belopp]]/Tabell1[[#This Row],[Sökt belopp]]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4D2634-A9FC-4298-83FE-2E995478F783}" name="Tabell13" displayName="Tabell13" ref="A2:G48" totalsRowShown="0" headerRowDxfId="79" dataDxfId="77" headerRowBorderDxfId="78" tableBorderDxfId="76" totalsRowBorderDxfId="75">
  <autoFilter ref="A2:G48" xr:uid="{414D2634-A9FC-4298-83FE-2E995478F783}"/>
  <sortState xmlns:xlrd2="http://schemas.microsoft.com/office/spreadsheetml/2017/richdata2" ref="A3:G48">
    <sortCondition ref="A3:A48"/>
  </sortState>
  <tableColumns count="7">
    <tableColumn id="1" xr3:uid="{F15B02F9-2294-4A39-89E1-147A016D4733}" name="Huvudsökande" dataDxfId="74"/>
    <tableColumn id="2" xr3:uid="{50FD9884-E41E-493D-9D48-F9E0C666C1F6}" name="Antal samverkande kommuner" dataDxfId="73"/>
    <tableColumn id="3" xr3:uid="{F947DF51-9D0B-4CF7-9CD2-AE4CCA7D4E8E}" name="Sökta årsstudieplatser _x000a_30 000 kr" dataDxfId="72"/>
    <tableColumn id="5" xr3:uid="{9936EC10-FCFA-4CF2-A90F-39FA16ADDF82}" name="Sökta årsstudieplatser _x000a_110 000 kr" dataDxfId="71"/>
    <tableColumn id="6" xr3:uid="{AC380B96-1398-4219-B823-B79EF4EB7DC7}" name="Sökt belopp" dataDxfId="70" dataCellStyle="Valuta"/>
    <tableColumn id="7" xr3:uid="{FBF23FD3-B124-401A-B38A-25A542F87C85}" name="Beviljat belopp" dataDxfId="69" dataCellStyle="Valuta"/>
    <tableColumn id="8" xr3:uid="{319BD535-2686-4DF9-A9B1-B92801DEC357}" name="Andel beviljat" dataDxfId="0" dataCellStyle="Procent">
      <calculatedColumnFormula>Tabell13[[#This Row],[Beviljat belopp]]/Tabell13[[#This Row],[Sökt belopp]]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D80540-078C-476D-BC37-7A5F21AFB369}" name="Tabell3" displayName="Tabell3" ref="A2:I47" totalsRowShown="0" headerRowDxfId="68" dataDxfId="66" headerRowBorderDxfId="67" tableBorderDxfId="65" totalsRowBorderDxfId="64">
  <autoFilter ref="A2:I47" xr:uid="{AAD80540-078C-476D-BC37-7A5F21AFB369}"/>
  <sortState xmlns:xlrd2="http://schemas.microsoft.com/office/spreadsheetml/2017/richdata2" ref="A3:I47">
    <sortCondition ref="A3:A47"/>
  </sortState>
  <tableColumns count="9">
    <tableColumn id="1" xr3:uid="{3F1342C5-3B52-44EA-BB29-09C1F26C07AE}" name="Huvudsökande" dataDxfId="63" totalsRowDxfId="30"/>
    <tableColumn id="2" xr3:uid="{CEE36156-E308-45E7-8446-96137773378F}" name="Antal samverkande kommuner" dataDxfId="62" totalsRowDxfId="29"/>
    <tableColumn id="3" xr3:uid="{AEE99F5B-F472-4996-99C4-D0F48DE05C7E}" name="Sökta årsstudieplatser _x000a_30 000 kr" dataDxfId="61" totalsRowDxfId="28"/>
    <tableColumn id="4" xr3:uid="{6D43C132-DD0F-40B8-9F1F-2F2D92DA730F}" name="Sökta årsstudieplatser _x000a_50 000 kr" dataDxfId="60" totalsRowDxfId="27"/>
    <tableColumn id="5" xr3:uid="{EE08A6D3-D36F-45F7-930B-1CDB60088EBC}" name="Sökt belopp handledarutbildningar" dataDxfId="59" totalsRowDxfId="26" dataCellStyle="Valuta"/>
    <tableColumn id="6" xr3:uid="{3784677C-08D1-4EF5-B842-0EE19979DC7F}" name="Sökt belopp arbetsplats" dataDxfId="58" totalsRowDxfId="25" dataCellStyle="Valuta"/>
    <tableColumn id="8" xr3:uid="{72FF3228-9AF5-4915-8967-1781C5F00673}" name="Totalt sökt belopp" dataDxfId="57" totalsRowDxfId="24" dataCellStyle="Valuta"/>
    <tableColumn id="9" xr3:uid="{BA54488F-7EEE-4951-8190-DE9D21E21941}" name="Beviljat belopp" dataDxfId="56" totalsRowDxfId="23" dataCellStyle="Valuta"/>
    <tableColumn id="10" xr3:uid="{F240D3CD-54C7-4364-96F9-710D50FCA1D0}" name="Andel beviljat" dataDxfId="21" totalsRowDxfId="22" dataCellStyle="Procent">
      <calculatedColumnFormula>Tabell3[[#This Row],[Beviljat belopp]]/Tabell3[[#This Row],[Totalt sökt belopp]]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4CE4F09-BD7B-4057-967C-48B501CB186F}" name="Tabell35" displayName="Tabell35" ref="A2:I41" totalsRowShown="0" headerRowDxfId="55" dataDxfId="53" headerRowBorderDxfId="54" tableBorderDxfId="52" totalsRowBorderDxfId="51">
  <autoFilter ref="A2:I41" xr:uid="{74CE4F09-BD7B-4057-967C-48B501CB186F}"/>
  <sortState xmlns:xlrd2="http://schemas.microsoft.com/office/spreadsheetml/2017/richdata2" ref="A3:I41">
    <sortCondition ref="A3:A41"/>
  </sortState>
  <tableColumns count="9">
    <tableColumn id="1" xr3:uid="{AC50CFB6-EF4B-4FF3-A7DD-B9376809C9C1}" name="Huvudsökande" dataDxfId="50" totalsRowDxfId="20"/>
    <tableColumn id="2" xr3:uid="{F676402F-0B99-4691-A51D-47919FE6B054}" name="Antal samverkande kommuner" dataDxfId="49" totalsRowDxfId="19"/>
    <tableColumn id="3" xr3:uid="{18012172-4AD9-405A-A0F6-E9BD3E7CFA12}" name="Sökta årsstudieplatser _x000a_30 000 kr" dataDxfId="48" totalsRowDxfId="18"/>
    <tableColumn id="4" xr3:uid="{4EC55E83-6447-4E68-8841-673FC36D3C94}" name="Sökta årsstudieplatser  _x000a_110 000 kr" dataDxfId="47" totalsRowDxfId="17"/>
    <tableColumn id="5" xr3:uid="{8AEBD8B1-6F34-4D2C-982F-469D6A58CA99}" name="Sökt belopp handledarutbildningar" dataDxfId="46" totalsRowDxfId="16" dataCellStyle="Valuta"/>
    <tableColumn id="6" xr3:uid="{17D3704D-D010-4BFC-B575-10F0B9F539D7}" name="Sökt belopp arbetsplats" dataDxfId="45" totalsRowDxfId="15"/>
    <tableColumn id="8" xr3:uid="{04D31497-6E17-4EED-8F18-2AB176241CE0}" name="Totalt sökt belopp" dataDxfId="44" totalsRowDxfId="14" dataCellStyle="Valuta"/>
    <tableColumn id="9" xr3:uid="{35B4D5CD-1476-42AD-A924-BB7D6A89CB60}" name="Beviljat belopp" dataDxfId="43" totalsRowDxfId="13" dataCellStyle="Valuta"/>
    <tableColumn id="10" xr3:uid="{8AFDACEE-8DCA-4A5E-AEAD-AD39B7F4ACC7}" name="Andel beviljat" dataDxfId="11" totalsRowDxfId="12" dataCellStyle="Procent">
      <calculatedColumnFormula>Tabell35[[#This Row],[Beviljat belopp]]/Tabell35[[#This Row],[Totalt sökt belopp]]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32B2354-FA97-4102-91F3-FCF5A68393CD}" name="Tabell5" displayName="Tabell5" ref="A2:H40" totalsRowShown="0" headerRowDxfId="42" dataDxfId="41" totalsRowDxfId="39" tableBorderDxfId="40" totalsRowBorderDxfId="38">
  <autoFilter ref="A2:H40" xr:uid="{A32B2354-FA97-4102-91F3-FCF5A68393CD}"/>
  <sortState xmlns:xlrd2="http://schemas.microsoft.com/office/spreadsheetml/2017/richdata2" ref="A3:H40">
    <sortCondition ref="A3:A40"/>
  </sortState>
  <tableColumns count="8">
    <tableColumn id="1" xr3:uid="{E49E95F0-6A92-4CAE-BFE8-0F25F41FB89F}" name="Huvudsökande" dataDxfId="37" totalsRowDxfId="10"/>
    <tableColumn id="2" xr3:uid="{EFDEBC33-CCA1-46D9-BAC2-D052007393DF}" name="Antal samverkande kommuner" dataDxfId="36" totalsRowDxfId="9"/>
    <tableColumn id="3" xr3:uid="{7520C83C-D088-4E21-A172-EEC4A35C348C}" name="Sökta platser _x000a_buss" dataDxfId="35" totalsRowDxfId="8"/>
    <tableColumn id="4" xr3:uid="{A960A435-030C-48FE-B7CA-CB3378BB16CC}" name="Sökta platser _x000a_lastbil" dataDxfId="34" totalsRowDxfId="7"/>
    <tableColumn id="5" xr3:uid="{BD7750AB-F662-4B20-B689-5A0ECFD1517E}" name="Sökta platser _x000a_lastbil med släp" dataDxfId="33" totalsRowDxfId="6"/>
    <tableColumn id="6" xr3:uid="{BB36B132-27CA-480A-97E5-809F76E3A505}" name="Sökt belopp" dataDxfId="32" totalsRowDxfId="5" dataCellStyle="Valuta"/>
    <tableColumn id="7" xr3:uid="{56148CB0-E370-41F8-AFD5-EB04E600926B}" name="Beviljat belopp" dataDxfId="31" totalsRowDxfId="4" dataCellStyle="Valuta"/>
    <tableColumn id="8" xr3:uid="{19F4BD48-4FFF-438C-BA4B-D85CDC104A19}" name="Andel beviljat" dataDxfId="2" totalsRowDxfId="3" dataCellStyle="Procent">
      <calculatedColumnFormula>Tabell5[[#This Row],[Beviljat belopp]]/Tabell5[[#This Row],[Sökt belopp]]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Word Skolverket">
  <a:themeElements>
    <a:clrScheme name="Skolverket">
      <a:dk1>
        <a:srgbClr val="000000"/>
      </a:dk1>
      <a:lt1>
        <a:srgbClr val="FFFFFF"/>
      </a:lt1>
      <a:dk2>
        <a:srgbClr val="000000"/>
      </a:dk2>
      <a:lt2>
        <a:srgbClr val="00414C"/>
      </a:lt2>
      <a:accent1>
        <a:srgbClr val="692859"/>
      </a:accent1>
      <a:accent2>
        <a:srgbClr val="99CED3"/>
      </a:accent2>
      <a:accent3>
        <a:srgbClr val="F59C00"/>
      </a:accent3>
      <a:accent4>
        <a:srgbClr val="EF7748"/>
      </a:accent4>
      <a:accent5>
        <a:srgbClr val="497E89"/>
      </a:accent5>
      <a:accent6>
        <a:srgbClr val="B1451C"/>
      </a:accent6>
      <a:hlink>
        <a:srgbClr val="6928C1"/>
      </a:hlink>
      <a:folHlink>
        <a:srgbClr val="692871"/>
      </a:folHlink>
    </a:clrScheme>
    <a:fontScheme name="Excel Skolverk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6094E-D9E3-4457-92E1-CC0F49F5912A}">
  <dimension ref="A1:J53"/>
  <sheetViews>
    <sheetView tabSelected="1" zoomScale="90" zoomScaleNormal="90" workbookViewId="0"/>
  </sheetViews>
  <sheetFormatPr defaultColWidth="0" defaultRowHeight="12.75" zeroHeight="1" x14ac:dyDescent="0.2"/>
  <cols>
    <col min="1" max="1" width="50.42578125" customWidth="1"/>
    <col min="2" max="2" width="20.85546875" customWidth="1"/>
    <col min="3" max="5" width="24" bestFit="1" customWidth="1"/>
    <col min="6" max="6" width="27.140625" bestFit="1" customWidth="1"/>
    <col min="7" max="7" width="19" bestFit="1" customWidth="1"/>
    <col min="8" max="8" width="17.140625" customWidth="1"/>
    <col min="9" max="10" width="9.140625" customWidth="1"/>
    <col min="11" max="16384" width="9.140625" hidden="1"/>
  </cols>
  <sheetData>
    <row r="1" spans="1:10" ht="62.25" customHeight="1" x14ac:dyDescent="0.2">
      <c r="A1" s="2"/>
      <c r="B1" s="38"/>
      <c r="C1" s="39"/>
      <c r="D1" s="39"/>
      <c r="E1" s="39"/>
      <c r="F1" s="39"/>
      <c r="G1" s="39"/>
      <c r="H1" s="39"/>
      <c r="I1" s="2"/>
      <c r="J1" s="2"/>
    </row>
    <row r="2" spans="1:10" ht="37.5" customHeight="1" x14ac:dyDescent="0.2">
      <c r="A2" s="3" t="s">
        <v>0</v>
      </c>
      <c r="B2" s="4" t="s">
        <v>1</v>
      </c>
      <c r="C2" s="5" t="s">
        <v>67</v>
      </c>
      <c r="D2" s="5" t="s">
        <v>68</v>
      </c>
      <c r="E2" s="5" t="s">
        <v>69</v>
      </c>
      <c r="F2" s="5" t="s">
        <v>2</v>
      </c>
      <c r="G2" s="5" t="s">
        <v>3</v>
      </c>
      <c r="H2" s="6" t="s">
        <v>4</v>
      </c>
      <c r="I2" s="2"/>
      <c r="J2" s="2"/>
    </row>
    <row r="3" spans="1:10" ht="15" x14ac:dyDescent="0.25">
      <c r="A3" s="8" t="s">
        <v>12</v>
      </c>
      <c r="B3" s="8">
        <v>15</v>
      </c>
      <c r="C3" s="13">
        <v>1</v>
      </c>
      <c r="D3" s="8">
        <v>700</v>
      </c>
      <c r="E3" s="8">
        <v>400</v>
      </c>
      <c r="F3" s="11">
        <v>54530000</v>
      </c>
      <c r="G3" s="11">
        <v>54530000</v>
      </c>
      <c r="H3" s="23">
        <f>Tabell1[[#This Row],[Beviljat belopp]]/Tabell1[[#This Row],[Sökt belopp]]</f>
        <v>1</v>
      </c>
      <c r="I3" s="2"/>
      <c r="J3" s="2"/>
    </row>
    <row r="4" spans="1:10" ht="15" x14ac:dyDescent="0.25">
      <c r="A4" s="8" t="s">
        <v>13</v>
      </c>
      <c r="B4" s="8">
        <v>8</v>
      </c>
      <c r="C4" s="13">
        <v>50</v>
      </c>
      <c r="D4" s="8">
        <v>450</v>
      </c>
      <c r="E4" s="8">
        <v>425</v>
      </c>
      <c r="F4" s="11">
        <v>49125000</v>
      </c>
      <c r="G4" s="11">
        <v>42792419</v>
      </c>
      <c r="H4" s="23">
        <f>Tabell1[[#This Row],[Beviljat belopp]]/Tabell1[[#This Row],[Sökt belopp]]</f>
        <v>0.87109249872773542</v>
      </c>
      <c r="I4" s="2"/>
      <c r="J4" s="2"/>
    </row>
    <row r="5" spans="1:10" ht="15" x14ac:dyDescent="0.25">
      <c r="A5" s="8" t="s">
        <v>14</v>
      </c>
      <c r="B5" s="8">
        <v>6</v>
      </c>
      <c r="C5" s="13">
        <v>40</v>
      </c>
      <c r="D5" s="8">
        <v>200</v>
      </c>
      <c r="E5" s="8">
        <v>160</v>
      </c>
      <c r="F5" s="11">
        <v>20200000</v>
      </c>
      <c r="G5" s="11">
        <v>20200000</v>
      </c>
      <c r="H5" s="23">
        <f>Tabell1[[#This Row],[Beviljat belopp]]/Tabell1[[#This Row],[Sökt belopp]]</f>
        <v>1</v>
      </c>
      <c r="I5" s="2"/>
      <c r="J5" s="2"/>
    </row>
    <row r="6" spans="1:10" ht="15" x14ac:dyDescent="0.25">
      <c r="A6" s="8" t="s">
        <v>15</v>
      </c>
      <c r="B6" s="8">
        <v>6</v>
      </c>
      <c r="C6" s="13">
        <v>75</v>
      </c>
      <c r="D6" s="8">
        <v>553</v>
      </c>
      <c r="E6" s="8">
        <v>157</v>
      </c>
      <c r="F6" s="11">
        <v>33380000</v>
      </c>
      <c r="G6" s="11">
        <v>33380000</v>
      </c>
      <c r="H6" s="23">
        <f>Tabell1[[#This Row],[Beviljat belopp]]/Tabell1[[#This Row],[Sökt belopp]]</f>
        <v>1</v>
      </c>
      <c r="I6" s="2"/>
      <c r="J6" s="2"/>
    </row>
    <row r="7" spans="1:10" ht="15" x14ac:dyDescent="0.25">
      <c r="A7" s="8" t="s">
        <v>16</v>
      </c>
      <c r="B7" s="8">
        <v>12</v>
      </c>
      <c r="C7" s="13">
        <v>69</v>
      </c>
      <c r="D7" s="8">
        <v>995</v>
      </c>
      <c r="E7" s="8">
        <v>932</v>
      </c>
      <c r="F7" s="11">
        <v>106795000</v>
      </c>
      <c r="G7" s="11">
        <v>103156615</v>
      </c>
      <c r="H7" s="23">
        <f>Tabell1[[#This Row],[Beviljat belopp]]/Tabell1[[#This Row],[Sökt belopp]]</f>
        <v>0.9659311297345381</v>
      </c>
      <c r="I7" s="2"/>
      <c r="J7" s="2"/>
    </row>
    <row r="8" spans="1:10" ht="15" x14ac:dyDescent="0.25">
      <c r="A8" s="8" t="s">
        <v>17</v>
      </c>
      <c r="B8" s="8">
        <v>3</v>
      </c>
      <c r="C8" s="13">
        <v>10</v>
      </c>
      <c r="D8" s="8">
        <v>46</v>
      </c>
      <c r="E8" s="8">
        <v>30</v>
      </c>
      <c r="F8" s="11">
        <v>4160000</v>
      </c>
      <c r="G8" s="11">
        <v>4160000</v>
      </c>
      <c r="H8" s="23">
        <f>Tabell1[[#This Row],[Beviljat belopp]]/Tabell1[[#This Row],[Sökt belopp]]</f>
        <v>1</v>
      </c>
      <c r="I8" s="2"/>
      <c r="J8" s="2"/>
    </row>
    <row r="9" spans="1:10" ht="15" x14ac:dyDescent="0.25">
      <c r="A9" s="8" t="s">
        <v>18</v>
      </c>
      <c r="B9" s="8">
        <v>4</v>
      </c>
      <c r="C9" s="13">
        <v>85</v>
      </c>
      <c r="D9" s="8">
        <v>112</v>
      </c>
      <c r="E9" s="8">
        <v>50</v>
      </c>
      <c r="F9" s="11">
        <v>10220000</v>
      </c>
      <c r="G9" s="11">
        <v>10220000</v>
      </c>
      <c r="H9" s="23">
        <f>Tabell1[[#This Row],[Beviljat belopp]]/Tabell1[[#This Row],[Sökt belopp]]</f>
        <v>1</v>
      </c>
      <c r="I9" s="2"/>
      <c r="J9" s="2"/>
    </row>
    <row r="10" spans="1:10" ht="15" x14ac:dyDescent="0.25">
      <c r="A10" s="8" t="s">
        <v>19</v>
      </c>
      <c r="B10" s="8">
        <v>5</v>
      </c>
      <c r="C10" s="13">
        <v>66</v>
      </c>
      <c r="D10" s="8">
        <v>396</v>
      </c>
      <c r="E10" s="8">
        <v>576</v>
      </c>
      <c r="F10" s="11">
        <v>59040000</v>
      </c>
      <c r="G10" s="11">
        <v>38183707</v>
      </c>
      <c r="H10" s="23">
        <f>Tabell1[[#This Row],[Beviljat belopp]]/Tabell1[[#This Row],[Sökt belopp]]</f>
        <v>0.64674300474254742</v>
      </c>
      <c r="I10" s="2"/>
      <c r="J10" s="2"/>
    </row>
    <row r="11" spans="1:10" ht="15" x14ac:dyDescent="0.25">
      <c r="A11" s="8" t="s">
        <v>20</v>
      </c>
      <c r="B11" s="8">
        <v>13</v>
      </c>
      <c r="C11" s="13">
        <v>205</v>
      </c>
      <c r="D11" s="8">
        <v>1320</v>
      </c>
      <c r="E11" s="8">
        <v>1600</v>
      </c>
      <c r="F11" s="11">
        <v>172350000</v>
      </c>
      <c r="G11" s="11">
        <v>109236139</v>
      </c>
      <c r="H11" s="23">
        <f>Tabell1[[#This Row],[Beviljat belopp]]/Tabell1[[#This Row],[Sökt belopp]]</f>
        <v>0.63380411372207712</v>
      </c>
      <c r="I11" s="2"/>
      <c r="J11" s="2"/>
    </row>
    <row r="12" spans="1:10" ht="15" x14ac:dyDescent="0.25">
      <c r="A12" s="8" t="s">
        <v>21</v>
      </c>
      <c r="B12" s="8">
        <v>5</v>
      </c>
      <c r="C12" s="13">
        <v>74</v>
      </c>
      <c r="D12" s="8">
        <v>641</v>
      </c>
      <c r="E12" s="8">
        <v>558</v>
      </c>
      <c r="F12" s="11">
        <v>66505000</v>
      </c>
      <c r="G12" s="11">
        <v>37047829</v>
      </c>
      <c r="H12" s="23">
        <f>Tabell1[[#This Row],[Beviljat belopp]]/Tabell1[[#This Row],[Sökt belopp]]</f>
        <v>0.55706832568979781</v>
      </c>
      <c r="I12" s="2"/>
      <c r="J12" s="2"/>
    </row>
    <row r="13" spans="1:10" ht="15" x14ac:dyDescent="0.25">
      <c r="A13" s="8" t="s">
        <v>22</v>
      </c>
      <c r="B13" s="8">
        <v>3</v>
      </c>
      <c r="C13" s="13">
        <v>175</v>
      </c>
      <c r="D13" s="8">
        <v>830</v>
      </c>
      <c r="E13" s="8">
        <v>375</v>
      </c>
      <c r="F13" s="11">
        <v>62425000</v>
      </c>
      <c r="G13" s="11">
        <v>24326978</v>
      </c>
      <c r="H13" s="23">
        <f>Tabell1[[#This Row],[Beviljat belopp]]/Tabell1[[#This Row],[Sökt belopp]]</f>
        <v>0.38969928714457347</v>
      </c>
      <c r="I13" s="2"/>
      <c r="J13" s="2"/>
    </row>
    <row r="14" spans="1:10" ht="15" x14ac:dyDescent="0.25">
      <c r="A14" s="8" t="s">
        <v>23</v>
      </c>
      <c r="B14" s="8">
        <v>3</v>
      </c>
      <c r="C14" s="13">
        <v>5</v>
      </c>
      <c r="D14" s="8">
        <v>53</v>
      </c>
      <c r="E14" s="8">
        <v>20</v>
      </c>
      <c r="F14" s="11">
        <v>3505000</v>
      </c>
      <c r="G14" s="11">
        <v>3505000</v>
      </c>
      <c r="H14" s="23">
        <f>Tabell1[[#This Row],[Beviljat belopp]]/Tabell1[[#This Row],[Sökt belopp]]</f>
        <v>1</v>
      </c>
      <c r="I14" s="2"/>
      <c r="J14" s="2"/>
    </row>
    <row r="15" spans="1:10" ht="15" x14ac:dyDescent="0.25">
      <c r="A15" s="8" t="s">
        <v>24</v>
      </c>
      <c r="B15" s="8">
        <v>11</v>
      </c>
      <c r="C15" s="13">
        <v>67</v>
      </c>
      <c r="D15" s="8">
        <v>349</v>
      </c>
      <c r="E15" s="8">
        <v>1053</v>
      </c>
      <c r="F15" s="11">
        <v>93200000</v>
      </c>
      <c r="G15" s="11">
        <v>76183780</v>
      </c>
      <c r="H15" s="23">
        <f>Tabell1[[#This Row],[Beviljat belopp]]/Tabell1[[#This Row],[Sökt belopp]]</f>
        <v>0.8174225321888412</v>
      </c>
      <c r="I15" s="2"/>
      <c r="J15" s="2"/>
    </row>
    <row r="16" spans="1:10" ht="15" x14ac:dyDescent="0.25">
      <c r="A16" s="8" t="s">
        <v>25</v>
      </c>
      <c r="B16" s="8">
        <v>3</v>
      </c>
      <c r="C16" s="13">
        <v>80</v>
      </c>
      <c r="D16" s="8">
        <v>280</v>
      </c>
      <c r="E16" s="8">
        <v>130</v>
      </c>
      <c r="F16" s="11">
        <v>21950000</v>
      </c>
      <c r="G16" s="11">
        <v>18270552</v>
      </c>
      <c r="H16" s="23">
        <f>Tabell1[[#This Row],[Beviljat belopp]]/Tabell1[[#This Row],[Sökt belopp]]</f>
        <v>0.83237138952164014</v>
      </c>
      <c r="I16" s="2"/>
      <c r="J16" s="2"/>
    </row>
    <row r="17" spans="1:10" ht="15" x14ac:dyDescent="0.25">
      <c r="A17" s="8" t="s">
        <v>26</v>
      </c>
      <c r="B17" s="8">
        <v>3</v>
      </c>
      <c r="C17" s="13">
        <v>2</v>
      </c>
      <c r="D17" s="8">
        <v>115</v>
      </c>
      <c r="E17" s="8">
        <v>139</v>
      </c>
      <c r="F17" s="11">
        <v>14510000</v>
      </c>
      <c r="G17" s="11">
        <v>14510000</v>
      </c>
      <c r="H17" s="23">
        <f>Tabell1[[#This Row],[Beviljat belopp]]/Tabell1[[#This Row],[Sökt belopp]]</f>
        <v>1</v>
      </c>
      <c r="I17" s="2"/>
      <c r="J17" s="2"/>
    </row>
    <row r="18" spans="1:10" ht="15" x14ac:dyDescent="0.25">
      <c r="A18" s="8" t="s">
        <v>63</v>
      </c>
      <c r="B18" s="8">
        <v>4</v>
      </c>
      <c r="C18" s="13">
        <v>35</v>
      </c>
      <c r="D18" s="8">
        <v>220</v>
      </c>
      <c r="E18" s="8">
        <v>140</v>
      </c>
      <c r="F18" s="11">
        <v>19250000</v>
      </c>
      <c r="G18" s="11">
        <v>19250000</v>
      </c>
      <c r="H18" s="23">
        <f>Tabell1[[#This Row],[Beviljat belopp]]/Tabell1[[#This Row],[Sökt belopp]]</f>
        <v>1</v>
      </c>
      <c r="I18" s="2"/>
      <c r="J18" s="2"/>
    </row>
    <row r="19" spans="1:10" ht="15" x14ac:dyDescent="0.25">
      <c r="A19" s="8" t="s">
        <v>27</v>
      </c>
      <c r="B19" s="8">
        <v>3</v>
      </c>
      <c r="C19" s="13">
        <v>5</v>
      </c>
      <c r="D19" s="8">
        <v>300</v>
      </c>
      <c r="E19" s="8">
        <v>185</v>
      </c>
      <c r="F19" s="11">
        <v>24525000</v>
      </c>
      <c r="G19" s="11">
        <v>20561630</v>
      </c>
      <c r="H19" s="23">
        <f>Tabell1[[#This Row],[Beviljat belopp]]/Tabell1[[#This Row],[Sökt belopp]]</f>
        <v>0.83839469928644239</v>
      </c>
      <c r="I19" s="2"/>
      <c r="J19" s="2"/>
    </row>
    <row r="20" spans="1:10" ht="15" x14ac:dyDescent="0.25">
      <c r="A20" s="8" t="s">
        <v>28</v>
      </c>
      <c r="B20" s="8">
        <v>6</v>
      </c>
      <c r="C20" s="13">
        <v>15</v>
      </c>
      <c r="D20" s="8">
        <v>209</v>
      </c>
      <c r="E20" s="8">
        <v>195</v>
      </c>
      <c r="F20" s="11">
        <v>22390000</v>
      </c>
      <c r="G20" s="11">
        <v>22390000</v>
      </c>
      <c r="H20" s="23">
        <f>Tabell1[[#This Row],[Beviljat belopp]]/Tabell1[[#This Row],[Sökt belopp]]</f>
        <v>1</v>
      </c>
      <c r="I20" s="2"/>
      <c r="J20" s="2"/>
    </row>
    <row r="21" spans="1:10" ht="15" x14ac:dyDescent="0.25">
      <c r="A21" s="8" t="s">
        <v>29</v>
      </c>
      <c r="B21" s="8">
        <v>6</v>
      </c>
      <c r="C21" s="13">
        <v>250</v>
      </c>
      <c r="D21" s="8">
        <v>850</v>
      </c>
      <c r="E21" s="8">
        <v>510</v>
      </c>
      <c r="F21" s="11">
        <v>75500000</v>
      </c>
      <c r="G21" s="11">
        <v>39494483</v>
      </c>
      <c r="H21" s="23">
        <f>Tabell1[[#This Row],[Beviljat belopp]]/Tabell1[[#This Row],[Sökt belopp]]</f>
        <v>0.52310573509933778</v>
      </c>
      <c r="I21" s="2"/>
      <c r="J21" s="2"/>
    </row>
    <row r="22" spans="1:10" ht="15" x14ac:dyDescent="0.25">
      <c r="A22" s="8" t="s">
        <v>30</v>
      </c>
      <c r="B22" s="8">
        <v>16</v>
      </c>
      <c r="C22" s="13">
        <v>155</v>
      </c>
      <c r="D22" s="8">
        <v>624</v>
      </c>
      <c r="E22" s="8">
        <v>347</v>
      </c>
      <c r="F22" s="11">
        <v>52515000</v>
      </c>
      <c r="G22" s="11">
        <v>52515000</v>
      </c>
      <c r="H22" s="23">
        <f>Tabell1[[#This Row],[Beviljat belopp]]/Tabell1[[#This Row],[Sökt belopp]]</f>
        <v>1</v>
      </c>
      <c r="I22" s="2"/>
      <c r="J22" s="2"/>
    </row>
    <row r="23" spans="1:10" ht="15" x14ac:dyDescent="0.25">
      <c r="A23" s="8" t="s">
        <v>31</v>
      </c>
      <c r="B23" s="8">
        <v>5</v>
      </c>
      <c r="C23" s="13">
        <v>83</v>
      </c>
      <c r="D23" s="8">
        <v>310</v>
      </c>
      <c r="E23" s="8">
        <v>263</v>
      </c>
      <c r="F23" s="11">
        <v>33065000</v>
      </c>
      <c r="G23" s="11">
        <v>33065000</v>
      </c>
      <c r="H23" s="23">
        <f>Tabell1[[#This Row],[Beviljat belopp]]/Tabell1[[#This Row],[Sökt belopp]]</f>
        <v>1</v>
      </c>
      <c r="I23" s="2"/>
      <c r="J23" s="2"/>
    </row>
    <row r="24" spans="1:10" ht="15" x14ac:dyDescent="0.25">
      <c r="A24" s="8" t="s">
        <v>32</v>
      </c>
      <c r="B24" s="8">
        <v>3</v>
      </c>
      <c r="C24" s="13">
        <v>30</v>
      </c>
      <c r="D24" s="8">
        <v>155</v>
      </c>
      <c r="E24" s="8">
        <v>30</v>
      </c>
      <c r="F24" s="11">
        <v>8575000</v>
      </c>
      <c r="G24" s="11">
        <v>8575000</v>
      </c>
      <c r="H24" s="23">
        <f>Tabell1[[#This Row],[Beviljat belopp]]/Tabell1[[#This Row],[Sökt belopp]]</f>
        <v>1</v>
      </c>
      <c r="I24" s="2"/>
      <c r="J24" s="2"/>
    </row>
    <row r="25" spans="1:10" ht="15" x14ac:dyDescent="0.25">
      <c r="A25" s="8" t="s">
        <v>33</v>
      </c>
      <c r="B25" s="8">
        <v>4</v>
      </c>
      <c r="C25" s="13">
        <v>11</v>
      </c>
      <c r="D25" s="8">
        <v>370</v>
      </c>
      <c r="E25" s="8">
        <v>250</v>
      </c>
      <c r="F25" s="11">
        <v>32030000</v>
      </c>
      <c r="G25" s="11">
        <v>29666662</v>
      </c>
      <c r="H25" s="23">
        <f>Tabell1[[#This Row],[Beviljat belopp]]/Tabell1[[#This Row],[Sökt belopp]]</f>
        <v>0.92621486106774897</v>
      </c>
      <c r="I25" s="2"/>
      <c r="J25" s="2"/>
    </row>
    <row r="26" spans="1:10" ht="15" x14ac:dyDescent="0.25">
      <c r="A26" s="8" t="s">
        <v>34</v>
      </c>
      <c r="B26" s="8">
        <v>4</v>
      </c>
      <c r="C26" s="13">
        <v>10</v>
      </c>
      <c r="D26" s="8">
        <v>90</v>
      </c>
      <c r="E26" s="8">
        <v>40</v>
      </c>
      <c r="F26" s="11">
        <v>6450000</v>
      </c>
      <c r="G26" s="11">
        <v>6450000</v>
      </c>
      <c r="H26" s="23">
        <f>Tabell1[[#This Row],[Beviljat belopp]]/Tabell1[[#This Row],[Sökt belopp]]</f>
        <v>1</v>
      </c>
      <c r="I26" s="2"/>
      <c r="J26" s="2"/>
    </row>
    <row r="27" spans="1:10" ht="15" x14ac:dyDescent="0.25">
      <c r="A27" s="8" t="s">
        <v>35</v>
      </c>
      <c r="B27" s="8">
        <v>3</v>
      </c>
      <c r="C27" s="13">
        <v>15</v>
      </c>
      <c r="D27" s="8">
        <v>80</v>
      </c>
      <c r="E27" s="8">
        <v>64</v>
      </c>
      <c r="F27" s="11">
        <v>8050000</v>
      </c>
      <c r="G27" s="11">
        <v>8050000</v>
      </c>
      <c r="H27" s="23">
        <f>Tabell1[[#This Row],[Beviljat belopp]]/Tabell1[[#This Row],[Sökt belopp]]</f>
        <v>1</v>
      </c>
      <c r="I27" s="2"/>
      <c r="J27" s="2"/>
    </row>
    <row r="28" spans="1:10" ht="15" x14ac:dyDescent="0.25">
      <c r="A28" s="8" t="s">
        <v>36</v>
      </c>
      <c r="B28" s="8">
        <v>7</v>
      </c>
      <c r="C28" s="13">
        <v>60</v>
      </c>
      <c r="D28" s="8">
        <v>180</v>
      </c>
      <c r="E28" s="8">
        <v>650</v>
      </c>
      <c r="F28" s="11">
        <v>56850000</v>
      </c>
      <c r="G28" s="11">
        <v>42003882</v>
      </c>
      <c r="H28" s="23">
        <f>Tabell1[[#This Row],[Beviljat belopp]]/Tabell1[[#This Row],[Sökt belopp]]</f>
        <v>0.73885456464379951</v>
      </c>
      <c r="I28" s="2"/>
      <c r="J28" s="2"/>
    </row>
    <row r="29" spans="1:10" ht="15" x14ac:dyDescent="0.25">
      <c r="A29" s="8" t="s">
        <v>37</v>
      </c>
      <c r="B29" s="8">
        <v>12</v>
      </c>
      <c r="C29" s="13">
        <v>150</v>
      </c>
      <c r="D29" s="8">
        <v>800</v>
      </c>
      <c r="E29" s="8">
        <v>750</v>
      </c>
      <c r="F29" s="11">
        <v>88750000</v>
      </c>
      <c r="G29" s="11">
        <v>78986303</v>
      </c>
      <c r="H29" s="23">
        <f>Tabell1[[#This Row],[Beviljat belopp]]/Tabell1[[#This Row],[Sökt belopp]]</f>
        <v>0.88998651267605633</v>
      </c>
      <c r="I29" s="2"/>
      <c r="J29" s="2"/>
    </row>
    <row r="30" spans="1:10" ht="15" x14ac:dyDescent="0.25">
      <c r="A30" s="8" t="s">
        <v>38</v>
      </c>
      <c r="B30" s="8">
        <v>5</v>
      </c>
      <c r="C30" s="13">
        <v>55</v>
      </c>
      <c r="D30" s="8">
        <v>309</v>
      </c>
      <c r="E30" s="8">
        <v>209</v>
      </c>
      <c r="F30" s="11">
        <v>28140000</v>
      </c>
      <c r="G30" s="11">
        <v>22888183</v>
      </c>
      <c r="H30" s="23">
        <f>Tabell1[[#This Row],[Beviljat belopp]]/Tabell1[[#This Row],[Sökt belopp]]</f>
        <v>0.81336826581378818</v>
      </c>
      <c r="I30" s="2"/>
      <c r="J30" s="2"/>
    </row>
    <row r="31" spans="1:10" ht="15" x14ac:dyDescent="0.25">
      <c r="A31" s="8" t="s">
        <v>39</v>
      </c>
      <c r="B31" s="8">
        <v>3</v>
      </c>
      <c r="C31" s="13">
        <v>10</v>
      </c>
      <c r="D31" s="8">
        <v>185</v>
      </c>
      <c r="E31" s="8">
        <v>150</v>
      </c>
      <c r="F31" s="11">
        <v>18025000</v>
      </c>
      <c r="G31" s="11">
        <v>18025000</v>
      </c>
      <c r="H31" s="23">
        <f>Tabell1[[#This Row],[Beviljat belopp]]/Tabell1[[#This Row],[Sökt belopp]]</f>
        <v>1</v>
      </c>
      <c r="I31" s="2"/>
      <c r="J31" s="2"/>
    </row>
    <row r="32" spans="1:10" ht="15" x14ac:dyDescent="0.25">
      <c r="A32" s="8" t="s">
        <v>40</v>
      </c>
      <c r="B32" s="8">
        <v>3</v>
      </c>
      <c r="C32" s="13">
        <v>12</v>
      </c>
      <c r="D32" s="8">
        <v>103</v>
      </c>
      <c r="E32" s="8">
        <v>25</v>
      </c>
      <c r="F32" s="11">
        <v>5840000</v>
      </c>
      <c r="G32" s="11">
        <v>5840000</v>
      </c>
      <c r="H32" s="23">
        <f>Tabell1[[#This Row],[Beviljat belopp]]/Tabell1[[#This Row],[Sökt belopp]]</f>
        <v>1</v>
      </c>
      <c r="I32" s="2"/>
      <c r="J32" s="2"/>
    </row>
    <row r="33" spans="1:10" ht="15" x14ac:dyDescent="0.25">
      <c r="A33" s="8" t="s">
        <v>41</v>
      </c>
      <c r="B33" s="8">
        <v>1</v>
      </c>
      <c r="C33" s="13">
        <v>35</v>
      </c>
      <c r="D33" s="8">
        <v>600</v>
      </c>
      <c r="E33" s="8">
        <v>250</v>
      </c>
      <c r="F33" s="11">
        <v>40800000</v>
      </c>
      <c r="G33" s="11">
        <v>7886917</v>
      </c>
      <c r="H33" s="23">
        <f>Tabell1[[#This Row],[Beviljat belopp]]/Tabell1[[#This Row],[Sökt belopp]]</f>
        <v>0.19330678921568628</v>
      </c>
      <c r="I33" s="2"/>
      <c r="J33" s="2"/>
    </row>
    <row r="34" spans="1:10" ht="15" x14ac:dyDescent="0.25">
      <c r="A34" s="8" t="s">
        <v>42</v>
      </c>
      <c r="B34" s="8">
        <v>15</v>
      </c>
      <c r="C34" s="13">
        <v>170</v>
      </c>
      <c r="D34" s="8">
        <v>1300</v>
      </c>
      <c r="E34" s="8">
        <v>900</v>
      </c>
      <c r="F34" s="11">
        <v>118100000</v>
      </c>
      <c r="G34" s="11">
        <v>72824752</v>
      </c>
      <c r="H34" s="23">
        <f>Tabell1[[#This Row],[Beviljat belopp]]/Tabell1[[#This Row],[Sökt belopp]]</f>
        <v>0.61663634208298057</v>
      </c>
      <c r="I34" s="2"/>
      <c r="J34" s="2"/>
    </row>
    <row r="35" spans="1:10" ht="15" x14ac:dyDescent="0.25">
      <c r="A35" s="8" t="s">
        <v>64</v>
      </c>
      <c r="B35" s="8">
        <v>5</v>
      </c>
      <c r="C35" s="13">
        <v>100</v>
      </c>
      <c r="D35" s="8">
        <v>790</v>
      </c>
      <c r="E35" s="8">
        <v>390</v>
      </c>
      <c r="F35" s="11">
        <v>59900000</v>
      </c>
      <c r="G35" s="11">
        <v>36618708</v>
      </c>
      <c r="H35" s="23">
        <f>Tabell1[[#This Row],[Beviljat belopp]]/Tabell1[[#This Row],[Sökt belopp]]</f>
        <v>0.61133068447412353</v>
      </c>
      <c r="I35" s="2"/>
      <c r="J35" s="2"/>
    </row>
    <row r="36" spans="1:10" ht="15" x14ac:dyDescent="0.25">
      <c r="A36" s="8" t="s">
        <v>43</v>
      </c>
      <c r="B36" s="8">
        <v>3</v>
      </c>
      <c r="C36" s="13">
        <v>50</v>
      </c>
      <c r="D36" s="8">
        <v>2240</v>
      </c>
      <c r="E36" s="8">
        <v>1390</v>
      </c>
      <c r="F36" s="11">
        <v>184150000</v>
      </c>
      <c r="G36" s="11">
        <v>78119897</v>
      </c>
      <c r="H36" s="23">
        <f>Tabell1[[#This Row],[Beviljat belopp]]/Tabell1[[#This Row],[Sökt belopp]]</f>
        <v>0.42421882704317132</v>
      </c>
      <c r="I36" s="2"/>
      <c r="J36" s="2"/>
    </row>
    <row r="37" spans="1:10" ht="15" x14ac:dyDescent="0.25">
      <c r="A37" s="8" t="s">
        <v>65</v>
      </c>
      <c r="B37" s="8">
        <v>3</v>
      </c>
      <c r="C37" s="13">
        <v>18</v>
      </c>
      <c r="D37" s="8">
        <v>273</v>
      </c>
      <c r="E37" s="8">
        <v>234</v>
      </c>
      <c r="F37" s="11">
        <v>27645000</v>
      </c>
      <c r="G37" s="11">
        <v>22409677</v>
      </c>
      <c r="H37" s="23">
        <f>Tabell1[[#This Row],[Beviljat belopp]]/Tabell1[[#This Row],[Sökt belopp]]</f>
        <v>0.81062315066015556</v>
      </c>
      <c r="I37" s="2"/>
      <c r="J37" s="2"/>
    </row>
    <row r="38" spans="1:10" ht="15" x14ac:dyDescent="0.25">
      <c r="A38" s="8" t="s">
        <v>44</v>
      </c>
      <c r="B38" s="8">
        <v>5</v>
      </c>
      <c r="C38" s="13">
        <v>60</v>
      </c>
      <c r="D38" s="8">
        <v>1107</v>
      </c>
      <c r="E38" s="8">
        <v>448</v>
      </c>
      <c r="F38" s="11">
        <v>74145000</v>
      </c>
      <c r="G38" s="11">
        <v>50128997</v>
      </c>
      <c r="H38" s="23">
        <f>Tabell1[[#This Row],[Beviljat belopp]]/Tabell1[[#This Row],[Sökt belopp]]</f>
        <v>0.67609409939982468</v>
      </c>
      <c r="I38" s="2"/>
      <c r="J38" s="2"/>
    </row>
    <row r="39" spans="1:10" ht="15" x14ac:dyDescent="0.25">
      <c r="A39" s="8" t="s">
        <v>45</v>
      </c>
      <c r="B39" s="8">
        <v>5</v>
      </c>
      <c r="C39" s="13">
        <v>20</v>
      </c>
      <c r="D39" s="8">
        <v>300</v>
      </c>
      <c r="E39" s="8">
        <v>110</v>
      </c>
      <c r="F39" s="11">
        <v>19350000</v>
      </c>
      <c r="G39" s="11">
        <v>19350000</v>
      </c>
      <c r="H39" s="23">
        <f>Tabell1[[#This Row],[Beviljat belopp]]/Tabell1[[#This Row],[Sökt belopp]]</f>
        <v>1</v>
      </c>
      <c r="I39" s="2"/>
      <c r="J39" s="2"/>
    </row>
    <row r="40" spans="1:10" ht="15" x14ac:dyDescent="0.25">
      <c r="A40" s="8" t="s">
        <v>47</v>
      </c>
      <c r="B40" s="8">
        <v>15</v>
      </c>
      <c r="C40" s="13">
        <v>216</v>
      </c>
      <c r="D40" s="8">
        <v>779</v>
      </c>
      <c r="E40" s="8">
        <v>1060</v>
      </c>
      <c r="F40" s="11">
        <v>113245000</v>
      </c>
      <c r="G40" s="11">
        <v>72308260</v>
      </c>
      <c r="H40" s="23">
        <f>Tabell1[[#This Row],[Beviljat belopp]]/Tabell1[[#This Row],[Sökt belopp]]</f>
        <v>0.63851172237184861</v>
      </c>
      <c r="I40" s="2"/>
      <c r="J40" s="2"/>
    </row>
    <row r="41" spans="1:10" ht="15" x14ac:dyDescent="0.25">
      <c r="A41" s="8" t="s">
        <v>62</v>
      </c>
      <c r="B41" s="8">
        <v>5</v>
      </c>
      <c r="C41" s="13">
        <v>68</v>
      </c>
      <c r="D41" s="8">
        <v>787</v>
      </c>
      <c r="E41" s="8">
        <v>527</v>
      </c>
      <c r="F41" s="11">
        <v>69110000</v>
      </c>
      <c r="G41" s="11">
        <v>36843316</v>
      </c>
      <c r="H41" s="23">
        <f>Tabell1[[#This Row],[Beviljat belopp]]/Tabell1[[#This Row],[Sökt belopp]]</f>
        <v>0.53311121400665606</v>
      </c>
      <c r="I41" s="2"/>
      <c r="J41" s="2"/>
    </row>
    <row r="42" spans="1:10" ht="15" x14ac:dyDescent="0.25">
      <c r="A42" s="8" t="s">
        <v>48</v>
      </c>
      <c r="B42" s="8">
        <v>7</v>
      </c>
      <c r="C42" s="13">
        <v>186</v>
      </c>
      <c r="D42" s="8">
        <v>795</v>
      </c>
      <c r="E42" s="8">
        <v>1078</v>
      </c>
      <c r="F42" s="11">
        <v>114255000</v>
      </c>
      <c r="G42" s="11">
        <v>48828917</v>
      </c>
      <c r="H42" s="23">
        <f>Tabell1[[#This Row],[Beviljat belopp]]/Tabell1[[#This Row],[Sökt belopp]]</f>
        <v>0.42736787886744565</v>
      </c>
      <c r="I42" s="2"/>
      <c r="J42" s="2"/>
    </row>
    <row r="43" spans="1:10" ht="15" x14ac:dyDescent="0.25">
      <c r="A43" s="8" t="s">
        <v>49</v>
      </c>
      <c r="B43" s="8">
        <v>3</v>
      </c>
      <c r="C43" s="13">
        <v>11</v>
      </c>
      <c r="D43" s="8">
        <v>155</v>
      </c>
      <c r="E43" s="8">
        <v>36</v>
      </c>
      <c r="F43" s="11">
        <v>8455000</v>
      </c>
      <c r="G43" s="11">
        <v>8455000</v>
      </c>
      <c r="H43" s="23">
        <f>Tabell1[[#This Row],[Beviljat belopp]]/Tabell1[[#This Row],[Sökt belopp]]</f>
        <v>1</v>
      </c>
      <c r="I43" s="2"/>
      <c r="J43" s="2"/>
    </row>
    <row r="44" spans="1:10" ht="15" x14ac:dyDescent="0.25">
      <c r="A44" s="8" t="s">
        <v>50</v>
      </c>
      <c r="B44" s="8">
        <v>4</v>
      </c>
      <c r="C44" s="13">
        <v>400</v>
      </c>
      <c r="D44" s="8">
        <v>1400</v>
      </c>
      <c r="E44" s="8">
        <v>505</v>
      </c>
      <c r="F44" s="11">
        <v>98875000</v>
      </c>
      <c r="G44" s="11">
        <v>32711159</v>
      </c>
      <c r="H44" s="23">
        <f>Tabell1[[#This Row],[Beviljat belopp]]/Tabell1[[#This Row],[Sökt belopp]]</f>
        <v>0.33083346649810369</v>
      </c>
      <c r="I44" s="2"/>
      <c r="J44" s="2"/>
    </row>
    <row r="45" spans="1:10" ht="15" x14ac:dyDescent="0.25">
      <c r="A45" s="8" t="s">
        <v>51</v>
      </c>
      <c r="B45" s="8">
        <v>4</v>
      </c>
      <c r="C45" s="13">
        <v>49</v>
      </c>
      <c r="D45" s="8">
        <v>301</v>
      </c>
      <c r="E45" s="8">
        <v>423</v>
      </c>
      <c r="F45" s="11">
        <v>43730000</v>
      </c>
      <c r="G45" s="11">
        <v>28570955</v>
      </c>
      <c r="H45" s="23">
        <f>Tabell1[[#This Row],[Beviljat belopp]]/Tabell1[[#This Row],[Sökt belopp]]</f>
        <v>0.65334907386233709</v>
      </c>
      <c r="I45" s="2"/>
      <c r="J45" s="2"/>
    </row>
    <row r="46" spans="1:10" ht="15" x14ac:dyDescent="0.25">
      <c r="A46" s="8" t="s">
        <v>52</v>
      </c>
      <c r="B46" s="8">
        <v>5</v>
      </c>
      <c r="C46" s="13">
        <v>14</v>
      </c>
      <c r="D46" s="8">
        <v>350</v>
      </c>
      <c r="E46" s="8">
        <v>140</v>
      </c>
      <c r="F46" s="11">
        <v>23170000</v>
      </c>
      <c r="G46" s="11">
        <v>23170000</v>
      </c>
      <c r="H46" s="23">
        <f>Tabell1[[#This Row],[Beviljat belopp]]/Tabell1[[#This Row],[Sökt belopp]]</f>
        <v>1</v>
      </c>
      <c r="I46" s="2"/>
      <c r="J46" s="2"/>
    </row>
    <row r="47" spans="1:10" ht="15" x14ac:dyDescent="0.25">
      <c r="A47" s="8" t="s">
        <v>66</v>
      </c>
      <c r="B47" s="8">
        <v>5</v>
      </c>
      <c r="C47" s="13">
        <v>4</v>
      </c>
      <c r="D47" s="8">
        <v>154</v>
      </c>
      <c r="E47" s="8">
        <v>64</v>
      </c>
      <c r="F47" s="11">
        <v>10310000</v>
      </c>
      <c r="G47" s="11">
        <v>10310000</v>
      </c>
      <c r="H47" s="23">
        <f>Tabell1[[#This Row],[Beviljat belopp]]/Tabell1[[#This Row],[Sökt belopp]]</f>
        <v>1</v>
      </c>
      <c r="I47" s="2"/>
      <c r="J47" s="2"/>
    </row>
    <row r="48" spans="1:10" ht="15" x14ac:dyDescent="0.25">
      <c r="A48" s="21" t="s">
        <v>53</v>
      </c>
      <c r="B48" s="21">
        <v>12</v>
      </c>
      <c r="C48" s="13">
        <v>42</v>
      </c>
      <c r="D48" s="8">
        <v>152</v>
      </c>
      <c r="E48" s="8">
        <v>679</v>
      </c>
      <c r="F48" s="11">
        <v>57505000</v>
      </c>
      <c r="G48" s="11">
        <v>57505000</v>
      </c>
      <c r="H48" s="23">
        <f>Tabell1[[#This Row],[Beviljat belopp]]/Tabell1[[#This Row],[Sökt belopp]]</f>
        <v>1</v>
      </c>
      <c r="I48" s="2"/>
      <c r="J48" s="2"/>
    </row>
    <row r="49" spans="1:10" ht="15" x14ac:dyDescent="0.25">
      <c r="A49" s="21" t="s">
        <v>54</v>
      </c>
      <c r="B49" s="21">
        <v>8</v>
      </c>
      <c r="C49" s="14">
        <v>51</v>
      </c>
      <c r="D49" s="10">
        <v>263</v>
      </c>
      <c r="E49" s="10">
        <v>277</v>
      </c>
      <c r="F49" s="12">
        <v>31510000</v>
      </c>
      <c r="G49" s="12">
        <v>31510000</v>
      </c>
      <c r="H49" s="24">
        <f>Tabell1[[#This Row],[Beviljat belopp]]/Tabell1[[#This Row],[Sökt belopp]]</f>
        <v>1</v>
      </c>
      <c r="I49" s="2"/>
      <c r="J49" s="2"/>
    </row>
    <row r="50" spans="1:10" x14ac:dyDescent="0.2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 x14ac:dyDescent="0.25">
      <c r="A51" s="17" t="s">
        <v>8</v>
      </c>
      <c r="B51" s="17">
        <f>SUM(Tabell1[Antal samverkande kommuner])</f>
        <v>289</v>
      </c>
      <c r="C51" s="17">
        <f>SUM(Tabell1[Sökta årsstudieplatser 
30 000 kr])</f>
        <v>3394</v>
      </c>
      <c r="D51" s="17">
        <f>SUM(Tabell1[Sökta årsstudieplatser 
35 000 kr])</f>
        <v>23571</v>
      </c>
      <c r="E51" s="17">
        <f>SUM(Tabell1[Sökta årsstudieplatser 
75 000 kr])</f>
        <v>18924</v>
      </c>
      <c r="F51" s="18">
        <f>SUM(Tabell1[Sökt belopp])</f>
        <v>2346105000</v>
      </c>
      <c r="G51" s="18">
        <f>SUM(Tabell1[Beviljat belopp])</f>
        <v>1635015717</v>
      </c>
      <c r="H51" s="25"/>
      <c r="I51" s="2"/>
      <c r="J51" s="2"/>
    </row>
    <row r="52" spans="1:10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">
      <c r="A53" s="43" t="s">
        <v>74</v>
      </c>
      <c r="B53" s="2"/>
      <c r="C53" s="2"/>
      <c r="D53" s="2"/>
      <c r="E53" s="2"/>
      <c r="F53" s="2"/>
      <c r="G53" s="2"/>
      <c r="H53" s="2"/>
      <c r="I53" s="2"/>
      <c r="J53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A2B1-04F3-452A-90B7-83397D894BFC}">
  <dimension ref="A1:I52"/>
  <sheetViews>
    <sheetView zoomScale="90" zoomScaleNormal="90" workbookViewId="0"/>
  </sheetViews>
  <sheetFormatPr defaultColWidth="0" defaultRowHeight="12.75" zeroHeight="1" x14ac:dyDescent="0.2"/>
  <cols>
    <col min="1" max="1" width="50.42578125" customWidth="1"/>
    <col min="2" max="2" width="27.140625" customWidth="1"/>
    <col min="3" max="3" width="21.28515625" customWidth="1"/>
    <col min="4" max="4" width="24" customWidth="1"/>
    <col min="5" max="5" width="24.28515625" customWidth="1"/>
    <col min="6" max="6" width="20.28515625" customWidth="1"/>
    <col min="7" max="7" width="18.85546875" customWidth="1"/>
    <col min="8" max="9" width="9.140625" customWidth="1"/>
    <col min="10" max="16384" width="9.140625" hidden="1"/>
  </cols>
  <sheetData>
    <row r="1" spans="1:9" ht="62.25" customHeight="1" x14ac:dyDescent="0.2">
      <c r="B1" s="38"/>
      <c r="C1" s="39"/>
      <c r="D1" s="39"/>
      <c r="E1" s="39"/>
      <c r="F1" s="39"/>
      <c r="G1" s="39"/>
      <c r="H1" s="39"/>
    </row>
    <row r="2" spans="1:9" ht="33" customHeight="1" x14ac:dyDescent="0.2">
      <c r="A2" s="3" t="s">
        <v>0</v>
      </c>
      <c r="B2" s="4" t="s">
        <v>1</v>
      </c>
      <c r="C2" s="15" t="s">
        <v>67</v>
      </c>
      <c r="D2" s="15" t="s">
        <v>70</v>
      </c>
      <c r="E2" s="15" t="s">
        <v>2</v>
      </c>
      <c r="F2" s="15" t="s">
        <v>3</v>
      </c>
      <c r="G2" s="16" t="s">
        <v>4</v>
      </c>
      <c r="I2" s="2"/>
    </row>
    <row r="3" spans="1:9" ht="15" x14ac:dyDescent="0.25">
      <c r="A3" s="8" t="s">
        <v>12</v>
      </c>
      <c r="B3" s="8">
        <v>15</v>
      </c>
      <c r="C3" s="8">
        <v>147</v>
      </c>
      <c r="D3" s="8">
        <v>460</v>
      </c>
      <c r="E3" s="11">
        <v>55010000</v>
      </c>
      <c r="F3" s="11">
        <v>41059379</v>
      </c>
      <c r="G3" s="23">
        <f>Tabell13[[#This Row],[Beviljat belopp]]/Tabell13[[#This Row],[Sökt belopp]]</f>
        <v>0.74639845482639522</v>
      </c>
      <c r="H3" s="2"/>
      <c r="I3" s="2"/>
    </row>
    <row r="4" spans="1:9" ht="15" x14ac:dyDescent="0.25">
      <c r="A4" s="8" t="s">
        <v>13</v>
      </c>
      <c r="B4" s="8">
        <v>8</v>
      </c>
      <c r="C4" s="8">
        <v>55</v>
      </c>
      <c r="D4" s="8">
        <v>200</v>
      </c>
      <c r="E4" s="11">
        <v>23650000</v>
      </c>
      <c r="F4" s="11">
        <v>23650000</v>
      </c>
      <c r="G4" s="23">
        <f>Tabell13[[#This Row],[Beviljat belopp]]/Tabell13[[#This Row],[Sökt belopp]]</f>
        <v>1</v>
      </c>
      <c r="H4" s="2"/>
      <c r="I4" s="2"/>
    </row>
    <row r="5" spans="1:9" ht="15" x14ac:dyDescent="0.25">
      <c r="A5" s="8" t="s">
        <v>14</v>
      </c>
      <c r="B5" s="8">
        <v>6</v>
      </c>
      <c r="C5" s="8">
        <v>40</v>
      </c>
      <c r="D5" s="8">
        <v>150</v>
      </c>
      <c r="E5" s="11">
        <v>17700000</v>
      </c>
      <c r="F5" s="11">
        <v>17700000</v>
      </c>
      <c r="G5" s="23">
        <f>Tabell13[[#This Row],[Beviljat belopp]]/Tabell13[[#This Row],[Sökt belopp]]</f>
        <v>1</v>
      </c>
      <c r="H5" s="2"/>
      <c r="I5" s="2"/>
    </row>
    <row r="6" spans="1:9" ht="15" x14ac:dyDescent="0.25">
      <c r="A6" s="8" t="s">
        <v>15</v>
      </c>
      <c r="B6" s="8">
        <v>6</v>
      </c>
      <c r="C6" s="8">
        <v>41</v>
      </c>
      <c r="D6" s="8">
        <v>136</v>
      </c>
      <c r="E6" s="11">
        <v>16190000</v>
      </c>
      <c r="F6" s="11">
        <v>16190000</v>
      </c>
      <c r="G6" s="23">
        <f>Tabell13[[#This Row],[Beviljat belopp]]/Tabell13[[#This Row],[Sökt belopp]]</f>
        <v>1</v>
      </c>
      <c r="H6" s="2"/>
      <c r="I6" s="2"/>
    </row>
    <row r="7" spans="1:9" ht="15" x14ac:dyDescent="0.25">
      <c r="A7" s="8" t="s">
        <v>16</v>
      </c>
      <c r="B7" s="8">
        <v>12</v>
      </c>
      <c r="C7" s="8">
        <v>82</v>
      </c>
      <c r="D7" s="8">
        <v>362</v>
      </c>
      <c r="E7" s="11">
        <v>42280000</v>
      </c>
      <c r="F7" s="11">
        <v>42280000</v>
      </c>
      <c r="G7" s="23">
        <f>Tabell13[[#This Row],[Beviljat belopp]]/Tabell13[[#This Row],[Sökt belopp]]</f>
        <v>1</v>
      </c>
      <c r="H7" s="2"/>
      <c r="I7" s="2"/>
    </row>
    <row r="8" spans="1:9" ht="15" x14ac:dyDescent="0.25">
      <c r="A8" s="8" t="s">
        <v>17</v>
      </c>
      <c r="B8" s="8">
        <v>3</v>
      </c>
      <c r="C8" s="8">
        <v>10</v>
      </c>
      <c r="D8" s="8">
        <v>48</v>
      </c>
      <c r="E8" s="11">
        <v>5580000</v>
      </c>
      <c r="F8" s="11">
        <v>5580000</v>
      </c>
      <c r="G8" s="23">
        <f>Tabell13[[#This Row],[Beviljat belopp]]/Tabell13[[#This Row],[Sökt belopp]]</f>
        <v>1</v>
      </c>
      <c r="H8" s="2"/>
      <c r="I8" s="2"/>
    </row>
    <row r="9" spans="1:9" ht="15" x14ac:dyDescent="0.25">
      <c r="A9" s="8" t="s">
        <v>18</v>
      </c>
      <c r="B9" s="8">
        <v>4</v>
      </c>
      <c r="C9" s="8">
        <v>38</v>
      </c>
      <c r="D9" s="8">
        <v>78</v>
      </c>
      <c r="E9" s="11">
        <v>9720000</v>
      </c>
      <c r="F9" s="11">
        <v>9720000</v>
      </c>
      <c r="G9" s="23">
        <f>Tabell13[[#This Row],[Beviljat belopp]]/Tabell13[[#This Row],[Sökt belopp]]</f>
        <v>1</v>
      </c>
      <c r="H9" s="2"/>
      <c r="I9" s="2"/>
    </row>
    <row r="10" spans="1:9" ht="15" x14ac:dyDescent="0.25">
      <c r="A10" s="8" t="s">
        <v>19</v>
      </c>
      <c r="B10" s="8">
        <v>5</v>
      </c>
      <c r="C10" s="8">
        <v>31</v>
      </c>
      <c r="D10" s="8">
        <v>336</v>
      </c>
      <c r="E10" s="11">
        <v>37890000</v>
      </c>
      <c r="F10" s="11">
        <v>21314931</v>
      </c>
      <c r="G10" s="23">
        <f>Tabell13[[#This Row],[Beviljat belopp]]/Tabell13[[#This Row],[Sökt belopp]]</f>
        <v>0.56254766429136971</v>
      </c>
      <c r="H10" s="2"/>
      <c r="I10" s="2"/>
    </row>
    <row r="11" spans="1:9" ht="15" x14ac:dyDescent="0.25">
      <c r="A11" s="8" t="s">
        <v>20</v>
      </c>
      <c r="B11" s="8">
        <v>12</v>
      </c>
      <c r="C11" s="8">
        <v>310</v>
      </c>
      <c r="D11" s="8">
        <v>1085</v>
      </c>
      <c r="E11" s="11">
        <v>128650000</v>
      </c>
      <c r="F11" s="11">
        <v>73307677</v>
      </c>
      <c r="G11" s="23">
        <f>Tabell13[[#This Row],[Beviljat belopp]]/Tabell13[[#This Row],[Sökt belopp]]</f>
        <v>0.56982259619121645</v>
      </c>
      <c r="H11" s="2"/>
      <c r="I11" s="2"/>
    </row>
    <row r="12" spans="1:9" ht="15" x14ac:dyDescent="0.25">
      <c r="A12" s="8" t="s">
        <v>21</v>
      </c>
      <c r="B12" s="8">
        <v>5</v>
      </c>
      <c r="C12" s="8">
        <v>50</v>
      </c>
      <c r="D12" s="8">
        <v>220</v>
      </c>
      <c r="E12" s="11">
        <v>25700000</v>
      </c>
      <c r="F12" s="11">
        <v>22405308</v>
      </c>
      <c r="G12" s="23">
        <f>Tabell13[[#This Row],[Beviljat belopp]]/Tabell13[[#This Row],[Sökt belopp]]</f>
        <v>0.87180186770428014</v>
      </c>
      <c r="H12" s="2"/>
      <c r="I12" s="2"/>
    </row>
    <row r="13" spans="1:9" ht="15" x14ac:dyDescent="0.25">
      <c r="A13" s="8" t="s">
        <v>22</v>
      </c>
      <c r="B13" s="8">
        <v>3</v>
      </c>
      <c r="C13" s="8">
        <v>95</v>
      </c>
      <c r="D13" s="8">
        <v>375</v>
      </c>
      <c r="E13" s="11">
        <v>44100000</v>
      </c>
      <c r="F13" s="11">
        <v>16207747</v>
      </c>
      <c r="G13" s="23">
        <f>Tabell13[[#This Row],[Beviljat belopp]]/Tabell13[[#This Row],[Sökt belopp]]</f>
        <v>0.36752260770975059</v>
      </c>
      <c r="H13" s="2"/>
      <c r="I13" s="2"/>
    </row>
    <row r="14" spans="1:9" ht="15" x14ac:dyDescent="0.25">
      <c r="A14" s="8" t="s">
        <v>23</v>
      </c>
      <c r="B14" s="8">
        <v>3</v>
      </c>
      <c r="C14" s="8">
        <v>3</v>
      </c>
      <c r="D14" s="8">
        <v>24</v>
      </c>
      <c r="E14" s="11">
        <v>2730000</v>
      </c>
      <c r="F14" s="11">
        <v>2730000</v>
      </c>
      <c r="G14" s="23">
        <f>Tabell13[[#This Row],[Beviljat belopp]]/Tabell13[[#This Row],[Sökt belopp]]</f>
        <v>1</v>
      </c>
      <c r="H14" s="2"/>
      <c r="I14" s="2"/>
    </row>
    <row r="15" spans="1:9" ht="15" x14ac:dyDescent="0.25">
      <c r="A15" s="8" t="s">
        <v>24</v>
      </c>
      <c r="B15" s="8">
        <v>10</v>
      </c>
      <c r="C15" s="8">
        <v>115</v>
      </c>
      <c r="D15" s="8">
        <v>844</v>
      </c>
      <c r="E15" s="11">
        <v>96290000</v>
      </c>
      <c r="F15" s="11">
        <v>41863928</v>
      </c>
      <c r="G15" s="23">
        <f>Tabell13[[#This Row],[Beviljat belopp]]/Tabell13[[#This Row],[Sökt belopp]]</f>
        <v>0.43476921798732993</v>
      </c>
      <c r="H15" s="2"/>
      <c r="I15" s="2"/>
    </row>
    <row r="16" spans="1:9" ht="15" x14ac:dyDescent="0.25">
      <c r="A16" s="8" t="s">
        <v>25</v>
      </c>
      <c r="B16" s="8">
        <v>3</v>
      </c>
      <c r="C16" s="8">
        <v>80</v>
      </c>
      <c r="D16" s="8">
        <v>210</v>
      </c>
      <c r="E16" s="11">
        <v>25500000</v>
      </c>
      <c r="F16" s="11">
        <v>9352351</v>
      </c>
      <c r="G16" s="23">
        <f>Tabell13[[#This Row],[Beviljat belopp]]/Tabell13[[#This Row],[Sökt belopp]]</f>
        <v>0.36675886274509806</v>
      </c>
      <c r="H16" s="2"/>
      <c r="I16" s="2"/>
    </row>
    <row r="17" spans="1:9" ht="15" x14ac:dyDescent="0.25">
      <c r="A17" s="8" t="s">
        <v>26</v>
      </c>
      <c r="B17" s="8">
        <v>3</v>
      </c>
      <c r="C17" s="8">
        <v>22</v>
      </c>
      <c r="D17" s="8">
        <v>133</v>
      </c>
      <c r="E17" s="11">
        <v>15290000</v>
      </c>
      <c r="F17" s="11">
        <v>10316879</v>
      </c>
      <c r="G17" s="23">
        <f>Tabell13[[#This Row],[Beviljat belopp]]/Tabell13[[#This Row],[Sökt belopp]]</f>
        <v>0.67474682799215169</v>
      </c>
      <c r="H17" s="2"/>
      <c r="I17" s="2"/>
    </row>
    <row r="18" spans="1:9" ht="15" x14ac:dyDescent="0.25">
      <c r="A18" s="8" t="s">
        <v>63</v>
      </c>
      <c r="B18" s="8">
        <v>3</v>
      </c>
      <c r="C18" s="8">
        <v>45</v>
      </c>
      <c r="D18" s="8">
        <v>55</v>
      </c>
      <c r="E18" s="11">
        <v>7400000</v>
      </c>
      <c r="F18" s="11">
        <v>7400000</v>
      </c>
      <c r="G18" s="23">
        <f>Tabell13[[#This Row],[Beviljat belopp]]/Tabell13[[#This Row],[Sökt belopp]]</f>
        <v>1</v>
      </c>
      <c r="H18" s="2"/>
      <c r="I18" s="2"/>
    </row>
    <row r="19" spans="1:9" ht="15" x14ac:dyDescent="0.25">
      <c r="A19" s="8" t="s">
        <v>27</v>
      </c>
      <c r="B19" s="8">
        <v>3</v>
      </c>
      <c r="C19" s="8">
        <v>10</v>
      </c>
      <c r="D19" s="8">
        <v>50</v>
      </c>
      <c r="E19" s="11">
        <v>5800000</v>
      </c>
      <c r="F19" s="11">
        <v>5800000</v>
      </c>
      <c r="G19" s="23">
        <f>Tabell13[[#This Row],[Beviljat belopp]]/Tabell13[[#This Row],[Sökt belopp]]</f>
        <v>1</v>
      </c>
      <c r="H19" s="2"/>
      <c r="I19" s="2"/>
    </row>
    <row r="20" spans="1:9" ht="15" x14ac:dyDescent="0.25">
      <c r="A20" s="8" t="s">
        <v>28</v>
      </c>
      <c r="B20" s="8">
        <v>5</v>
      </c>
      <c r="C20" s="8">
        <v>9</v>
      </c>
      <c r="D20" s="8">
        <v>162</v>
      </c>
      <c r="E20" s="11">
        <v>18090000</v>
      </c>
      <c r="F20" s="11">
        <v>14952158</v>
      </c>
      <c r="G20" s="23">
        <f>Tabell13[[#This Row],[Beviljat belopp]]/Tabell13[[#This Row],[Sökt belopp]]</f>
        <v>0.82654273079049201</v>
      </c>
      <c r="H20" s="2"/>
      <c r="I20" s="2"/>
    </row>
    <row r="21" spans="1:9" ht="15" x14ac:dyDescent="0.25">
      <c r="A21" s="8" t="s">
        <v>29</v>
      </c>
      <c r="B21" s="8">
        <v>6</v>
      </c>
      <c r="C21" s="8">
        <v>200</v>
      </c>
      <c r="D21" s="8">
        <v>400</v>
      </c>
      <c r="E21" s="11">
        <v>50000000</v>
      </c>
      <c r="F21" s="11">
        <v>21537764</v>
      </c>
      <c r="G21" s="23">
        <f>Tabell13[[#This Row],[Beviljat belopp]]/Tabell13[[#This Row],[Sökt belopp]]</f>
        <v>0.43075528000000002</v>
      </c>
      <c r="H21" s="2"/>
      <c r="I21" s="2"/>
    </row>
    <row r="22" spans="1:9" ht="15" x14ac:dyDescent="0.25">
      <c r="A22" s="8" t="s">
        <v>30</v>
      </c>
      <c r="B22" s="8">
        <v>16</v>
      </c>
      <c r="C22" s="8">
        <v>107</v>
      </c>
      <c r="D22" s="8">
        <v>516</v>
      </c>
      <c r="E22" s="11">
        <v>59970000</v>
      </c>
      <c r="F22" s="11">
        <v>43449040</v>
      </c>
      <c r="G22" s="23">
        <f>Tabell13[[#This Row],[Beviljat belopp]]/Tabell13[[#This Row],[Sökt belopp]]</f>
        <v>0.72451292312823079</v>
      </c>
      <c r="H22" s="2"/>
      <c r="I22" s="2"/>
    </row>
    <row r="23" spans="1:9" ht="15" x14ac:dyDescent="0.25">
      <c r="A23" s="8" t="s">
        <v>31</v>
      </c>
      <c r="B23" s="8">
        <v>5</v>
      </c>
      <c r="C23" s="8">
        <v>53</v>
      </c>
      <c r="D23" s="8">
        <v>142</v>
      </c>
      <c r="E23" s="11">
        <v>17210000</v>
      </c>
      <c r="F23" s="11">
        <v>17210000</v>
      </c>
      <c r="G23" s="23">
        <f>Tabell13[[#This Row],[Beviljat belopp]]/Tabell13[[#This Row],[Sökt belopp]]</f>
        <v>1</v>
      </c>
      <c r="H23" s="2"/>
      <c r="I23" s="2"/>
    </row>
    <row r="24" spans="1:9" ht="15" x14ac:dyDescent="0.25">
      <c r="A24" s="8" t="s">
        <v>32</v>
      </c>
      <c r="B24" s="8">
        <v>3</v>
      </c>
      <c r="C24" s="8">
        <v>20</v>
      </c>
      <c r="D24" s="8">
        <v>55</v>
      </c>
      <c r="E24" s="11">
        <v>6650000</v>
      </c>
      <c r="F24" s="11">
        <v>6650000</v>
      </c>
      <c r="G24" s="23">
        <f>Tabell13[[#This Row],[Beviljat belopp]]/Tabell13[[#This Row],[Sökt belopp]]</f>
        <v>1</v>
      </c>
      <c r="H24" s="2"/>
      <c r="I24" s="2"/>
    </row>
    <row r="25" spans="1:9" ht="15" x14ac:dyDescent="0.25">
      <c r="A25" s="8" t="s">
        <v>33</v>
      </c>
      <c r="B25" s="8">
        <v>4</v>
      </c>
      <c r="C25" s="8">
        <v>142</v>
      </c>
      <c r="D25" s="8">
        <v>305</v>
      </c>
      <c r="E25" s="11">
        <v>37810000</v>
      </c>
      <c r="F25" s="11">
        <v>17510472</v>
      </c>
      <c r="G25" s="23">
        <f>Tabell13[[#This Row],[Beviljat belopp]]/Tabell13[[#This Row],[Sökt belopp]]</f>
        <v>0.46311748214758003</v>
      </c>
      <c r="H25" s="2"/>
      <c r="I25" s="2"/>
    </row>
    <row r="26" spans="1:9" ht="15" x14ac:dyDescent="0.25">
      <c r="A26" s="8" t="s">
        <v>34</v>
      </c>
      <c r="B26" s="8">
        <v>4</v>
      </c>
      <c r="C26" s="8">
        <v>0</v>
      </c>
      <c r="D26" s="8">
        <v>17</v>
      </c>
      <c r="E26" s="11">
        <v>1870000</v>
      </c>
      <c r="F26" s="11">
        <v>1870000</v>
      </c>
      <c r="G26" s="23">
        <f>Tabell13[[#This Row],[Beviljat belopp]]/Tabell13[[#This Row],[Sökt belopp]]</f>
        <v>1</v>
      </c>
      <c r="H26" s="2"/>
      <c r="I26" s="2"/>
    </row>
    <row r="27" spans="1:9" ht="15" x14ac:dyDescent="0.25">
      <c r="A27" s="8" t="s">
        <v>35</v>
      </c>
      <c r="B27" s="8">
        <v>3</v>
      </c>
      <c r="C27" s="8">
        <v>15</v>
      </c>
      <c r="D27" s="8">
        <v>33</v>
      </c>
      <c r="E27" s="11">
        <v>4080000</v>
      </c>
      <c r="F27" s="11">
        <v>4080000</v>
      </c>
      <c r="G27" s="23">
        <f>Tabell13[[#This Row],[Beviljat belopp]]/Tabell13[[#This Row],[Sökt belopp]]</f>
        <v>1</v>
      </c>
      <c r="H27" s="2"/>
      <c r="I27" s="2"/>
    </row>
    <row r="28" spans="1:9" ht="15" x14ac:dyDescent="0.25">
      <c r="A28" s="8" t="s">
        <v>36</v>
      </c>
      <c r="B28" s="8">
        <v>7</v>
      </c>
      <c r="C28" s="8">
        <v>70</v>
      </c>
      <c r="D28" s="8">
        <v>150</v>
      </c>
      <c r="E28" s="11">
        <v>18600000</v>
      </c>
      <c r="F28" s="11">
        <v>18600000</v>
      </c>
      <c r="G28" s="23">
        <f>Tabell13[[#This Row],[Beviljat belopp]]/Tabell13[[#This Row],[Sökt belopp]]</f>
        <v>1</v>
      </c>
      <c r="H28" s="2"/>
      <c r="I28" s="2"/>
    </row>
    <row r="29" spans="1:9" ht="15" x14ac:dyDescent="0.25">
      <c r="A29" s="8" t="s">
        <v>37</v>
      </c>
      <c r="B29" s="8">
        <v>13</v>
      </c>
      <c r="C29" s="8">
        <v>200</v>
      </c>
      <c r="D29" s="8">
        <v>350</v>
      </c>
      <c r="E29" s="11">
        <v>44500000</v>
      </c>
      <c r="F29" s="11">
        <v>44500000</v>
      </c>
      <c r="G29" s="23">
        <f>Tabell13[[#This Row],[Beviljat belopp]]/Tabell13[[#This Row],[Sökt belopp]]</f>
        <v>1</v>
      </c>
      <c r="H29" s="2"/>
      <c r="I29" s="2"/>
    </row>
    <row r="30" spans="1:9" ht="15" x14ac:dyDescent="0.25">
      <c r="A30" s="8" t="s">
        <v>38</v>
      </c>
      <c r="B30" s="8">
        <v>5</v>
      </c>
      <c r="C30" s="8">
        <v>18</v>
      </c>
      <c r="D30" s="8">
        <v>276</v>
      </c>
      <c r="E30" s="11">
        <v>30900000</v>
      </c>
      <c r="F30" s="11">
        <v>11787122</v>
      </c>
      <c r="G30" s="23">
        <f>Tabell13[[#This Row],[Beviljat belopp]]/Tabell13[[#This Row],[Sökt belopp]]</f>
        <v>0.38146025889967639</v>
      </c>
      <c r="H30" s="2"/>
      <c r="I30" s="2"/>
    </row>
    <row r="31" spans="1:9" ht="15" x14ac:dyDescent="0.25">
      <c r="A31" s="8" t="s">
        <v>39</v>
      </c>
      <c r="B31" s="8">
        <v>3</v>
      </c>
      <c r="C31" s="8">
        <v>0</v>
      </c>
      <c r="D31" s="8">
        <v>80</v>
      </c>
      <c r="E31" s="11">
        <v>8800000</v>
      </c>
      <c r="F31" s="11">
        <v>8800000</v>
      </c>
      <c r="G31" s="23">
        <f>Tabell13[[#This Row],[Beviljat belopp]]/Tabell13[[#This Row],[Sökt belopp]]</f>
        <v>1</v>
      </c>
      <c r="H31" s="2"/>
      <c r="I31" s="2"/>
    </row>
    <row r="32" spans="1:9" ht="15" x14ac:dyDescent="0.25">
      <c r="A32" s="8" t="s">
        <v>40</v>
      </c>
      <c r="B32" s="8">
        <v>3</v>
      </c>
      <c r="C32" s="8">
        <v>1</v>
      </c>
      <c r="D32" s="8">
        <v>62</v>
      </c>
      <c r="E32" s="11">
        <v>6850000</v>
      </c>
      <c r="F32" s="11">
        <v>6850000</v>
      </c>
      <c r="G32" s="23">
        <f>Tabell13[[#This Row],[Beviljat belopp]]/Tabell13[[#This Row],[Sökt belopp]]</f>
        <v>1</v>
      </c>
      <c r="H32" s="2"/>
      <c r="I32" s="2"/>
    </row>
    <row r="33" spans="1:9" ht="15" x14ac:dyDescent="0.25">
      <c r="A33" s="8" t="s">
        <v>41</v>
      </c>
      <c r="B33" s="8">
        <v>1</v>
      </c>
      <c r="C33" s="8">
        <v>20</v>
      </c>
      <c r="D33" s="8">
        <v>75</v>
      </c>
      <c r="E33" s="11">
        <v>8850000</v>
      </c>
      <c r="F33" s="11">
        <v>4349172</v>
      </c>
      <c r="G33" s="23">
        <f>Tabell13[[#This Row],[Beviljat belopp]]/Tabell13[[#This Row],[Sökt belopp]]</f>
        <v>0.49143186440677966</v>
      </c>
      <c r="H33" s="2"/>
      <c r="I33" s="2"/>
    </row>
    <row r="34" spans="1:9" ht="15" x14ac:dyDescent="0.25">
      <c r="A34" s="8" t="s">
        <v>42</v>
      </c>
      <c r="B34" s="8">
        <v>15</v>
      </c>
      <c r="C34" s="8">
        <v>200</v>
      </c>
      <c r="D34" s="8">
        <v>400</v>
      </c>
      <c r="E34" s="11">
        <v>50000000</v>
      </c>
      <c r="F34" s="11">
        <v>38265622</v>
      </c>
      <c r="G34" s="23">
        <f>Tabell13[[#This Row],[Beviljat belopp]]/Tabell13[[#This Row],[Sökt belopp]]</f>
        <v>0.76531243999999998</v>
      </c>
      <c r="H34" s="2"/>
      <c r="I34" s="2"/>
    </row>
    <row r="35" spans="1:9" ht="15" x14ac:dyDescent="0.25">
      <c r="A35" s="8" t="s">
        <v>64</v>
      </c>
      <c r="B35" s="8">
        <v>5</v>
      </c>
      <c r="C35" s="8">
        <v>63</v>
      </c>
      <c r="D35" s="8">
        <v>195</v>
      </c>
      <c r="E35" s="11">
        <v>23340000</v>
      </c>
      <c r="F35" s="11">
        <v>23340000</v>
      </c>
      <c r="G35" s="23">
        <f>Tabell13[[#This Row],[Beviljat belopp]]/Tabell13[[#This Row],[Sökt belopp]]</f>
        <v>1</v>
      </c>
      <c r="H35" s="2"/>
      <c r="I35" s="2"/>
    </row>
    <row r="36" spans="1:9" ht="15" x14ac:dyDescent="0.25">
      <c r="A36" s="8" t="s">
        <v>43</v>
      </c>
      <c r="B36" s="8">
        <v>3</v>
      </c>
      <c r="C36" s="8">
        <v>40</v>
      </c>
      <c r="D36" s="8">
        <v>158</v>
      </c>
      <c r="E36" s="11">
        <v>18580000</v>
      </c>
      <c r="F36" s="11">
        <v>18580000</v>
      </c>
      <c r="G36" s="23">
        <f>Tabell13[[#This Row],[Beviljat belopp]]/Tabell13[[#This Row],[Sökt belopp]]</f>
        <v>1</v>
      </c>
      <c r="H36" s="2"/>
      <c r="I36" s="2"/>
    </row>
    <row r="37" spans="1:9" ht="15" x14ac:dyDescent="0.25">
      <c r="A37" s="8" t="s">
        <v>65</v>
      </c>
      <c r="B37" s="8">
        <v>3</v>
      </c>
      <c r="C37" s="8">
        <v>30</v>
      </c>
      <c r="D37" s="8">
        <v>112</v>
      </c>
      <c r="E37" s="11">
        <v>13220000</v>
      </c>
      <c r="F37" s="11">
        <v>12593427</v>
      </c>
      <c r="G37" s="23">
        <f>Tabell13[[#This Row],[Beviljat belopp]]/Tabell13[[#This Row],[Sökt belopp]]</f>
        <v>0.95260416036308626</v>
      </c>
      <c r="H37" s="2"/>
      <c r="I37" s="2"/>
    </row>
    <row r="38" spans="1:9" ht="15" x14ac:dyDescent="0.25">
      <c r="A38" s="8" t="s">
        <v>45</v>
      </c>
      <c r="B38" s="8">
        <v>5</v>
      </c>
      <c r="C38" s="8">
        <v>15</v>
      </c>
      <c r="D38" s="8">
        <v>50</v>
      </c>
      <c r="E38" s="11">
        <v>5950000</v>
      </c>
      <c r="F38" s="11">
        <v>5950000</v>
      </c>
      <c r="G38" s="23">
        <f>Tabell13[[#This Row],[Beviljat belopp]]/Tabell13[[#This Row],[Sökt belopp]]</f>
        <v>1</v>
      </c>
      <c r="H38" s="2"/>
      <c r="I38" s="2"/>
    </row>
    <row r="39" spans="1:9" ht="15" x14ac:dyDescent="0.25">
      <c r="A39" s="8" t="s">
        <v>47</v>
      </c>
      <c r="B39" s="8">
        <v>15</v>
      </c>
      <c r="C39" s="8">
        <v>172</v>
      </c>
      <c r="D39" s="8">
        <v>373</v>
      </c>
      <c r="E39" s="11">
        <v>46190000</v>
      </c>
      <c r="F39" s="11">
        <v>36709557</v>
      </c>
      <c r="G39" s="23">
        <f>Tabell13[[#This Row],[Beviljat belopp]]/Tabell13[[#This Row],[Sökt belopp]]</f>
        <v>0.79475117990907118</v>
      </c>
      <c r="H39" s="2"/>
      <c r="I39" s="2"/>
    </row>
    <row r="40" spans="1:9" ht="15" x14ac:dyDescent="0.25">
      <c r="A40" s="8" t="s">
        <v>62</v>
      </c>
      <c r="B40" s="8">
        <v>5</v>
      </c>
      <c r="C40" s="8">
        <v>90</v>
      </c>
      <c r="D40" s="8">
        <v>399</v>
      </c>
      <c r="E40" s="11">
        <v>46590000</v>
      </c>
      <c r="F40" s="11">
        <v>24470989</v>
      </c>
      <c r="G40" s="23">
        <f>Tabell13[[#This Row],[Beviljat belopp]]/Tabell13[[#This Row],[Sökt belopp]]</f>
        <v>0.52524123202403949</v>
      </c>
      <c r="H40" s="2"/>
      <c r="I40" s="2"/>
    </row>
    <row r="41" spans="1:9" ht="15" x14ac:dyDescent="0.25">
      <c r="A41" s="8" t="s">
        <v>48</v>
      </c>
      <c r="B41" s="8">
        <v>7</v>
      </c>
      <c r="C41" s="8">
        <v>151</v>
      </c>
      <c r="D41" s="8">
        <v>645</v>
      </c>
      <c r="E41" s="11">
        <v>75480000</v>
      </c>
      <c r="F41" s="11">
        <v>33403501</v>
      </c>
      <c r="G41" s="23">
        <f>Tabell13[[#This Row],[Beviljat belopp]]/Tabell13[[#This Row],[Sökt belopp]]</f>
        <v>0.44254770800211979</v>
      </c>
      <c r="H41" s="2"/>
      <c r="I41" s="2"/>
    </row>
    <row r="42" spans="1:9" ht="15" x14ac:dyDescent="0.25">
      <c r="A42" s="8" t="s">
        <v>49</v>
      </c>
      <c r="B42" s="8">
        <v>3</v>
      </c>
      <c r="C42" s="8">
        <v>15</v>
      </c>
      <c r="D42" s="8">
        <v>22</v>
      </c>
      <c r="E42" s="11">
        <v>2870000</v>
      </c>
      <c r="F42" s="11">
        <v>2870000</v>
      </c>
      <c r="G42" s="23">
        <f>Tabell13[[#This Row],[Beviljat belopp]]/Tabell13[[#This Row],[Sökt belopp]]</f>
        <v>1</v>
      </c>
      <c r="H42" s="2"/>
      <c r="I42" s="2"/>
    </row>
    <row r="43" spans="1:9" ht="15" x14ac:dyDescent="0.25">
      <c r="A43" s="8" t="s">
        <v>50</v>
      </c>
      <c r="B43" s="8">
        <v>4</v>
      </c>
      <c r="C43" s="8">
        <v>80</v>
      </c>
      <c r="D43" s="8">
        <v>130</v>
      </c>
      <c r="E43" s="11">
        <v>16700000</v>
      </c>
      <c r="F43" s="11">
        <v>16700000</v>
      </c>
      <c r="G43" s="23">
        <f>Tabell13[[#This Row],[Beviljat belopp]]/Tabell13[[#This Row],[Sökt belopp]]</f>
        <v>1</v>
      </c>
      <c r="H43" s="2"/>
      <c r="I43" s="2"/>
    </row>
    <row r="44" spans="1:9" ht="15" x14ac:dyDescent="0.25">
      <c r="A44" s="8" t="s">
        <v>51</v>
      </c>
      <c r="B44" s="8">
        <v>4</v>
      </c>
      <c r="C44" s="8">
        <v>88</v>
      </c>
      <c r="D44" s="8">
        <v>185</v>
      </c>
      <c r="E44" s="11">
        <v>22990000</v>
      </c>
      <c r="F44" s="11">
        <v>16635821</v>
      </c>
      <c r="G44" s="23">
        <f>Tabell13[[#This Row],[Beviljat belopp]]/Tabell13[[#This Row],[Sökt belopp]]</f>
        <v>0.72361117877337977</v>
      </c>
      <c r="H44" s="2"/>
      <c r="I44" s="2"/>
    </row>
    <row r="45" spans="1:9" ht="15" x14ac:dyDescent="0.25">
      <c r="A45" s="8" t="s">
        <v>52</v>
      </c>
      <c r="B45" s="8">
        <v>5</v>
      </c>
      <c r="C45" s="8">
        <v>10</v>
      </c>
      <c r="D45" s="8">
        <v>60</v>
      </c>
      <c r="E45" s="11">
        <v>6900000</v>
      </c>
      <c r="F45" s="11">
        <v>6900000</v>
      </c>
      <c r="G45" s="23">
        <f>Tabell13[[#This Row],[Beviljat belopp]]/Tabell13[[#This Row],[Sökt belopp]]</f>
        <v>1</v>
      </c>
      <c r="H45" s="2"/>
      <c r="I45" s="2"/>
    </row>
    <row r="46" spans="1:9" ht="15" x14ac:dyDescent="0.25">
      <c r="A46" s="8" t="s">
        <v>66</v>
      </c>
      <c r="B46" s="8">
        <v>5</v>
      </c>
      <c r="C46" s="8">
        <v>31</v>
      </c>
      <c r="D46" s="8">
        <v>51</v>
      </c>
      <c r="E46" s="11">
        <v>6540000</v>
      </c>
      <c r="F46" s="11">
        <v>6540000</v>
      </c>
      <c r="G46" s="23">
        <f>Tabell13[[#This Row],[Beviljat belopp]]/Tabell13[[#This Row],[Sökt belopp]]</f>
        <v>1</v>
      </c>
      <c r="H46" s="2"/>
      <c r="I46" s="2"/>
    </row>
    <row r="47" spans="1:9" ht="15" x14ac:dyDescent="0.25">
      <c r="A47" s="8" t="s">
        <v>53</v>
      </c>
      <c r="B47" s="8">
        <v>12</v>
      </c>
      <c r="C47" s="8">
        <v>43</v>
      </c>
      <c r="D47" s="8">
        <v>217</v>
      </c>
      <c r="E47" s="11">
        <v>25160000</v>
      </c>
      <c r="F47" s="11">
        <v>25160000</v>
      </c>
      <c r="G47" s="23">
        <f>Tabell13[[#This Row],[Beviljat belopp]]/Tabell13[[#This Row],[Sökt belopp]]</f>
        <v>1</v>
      </c>
      <c r="H47" s="2"/>
      <c r="I47" s="2"/>
    </row>
    <row r="48" spans="1:9" ht="15" x14ac:dyDescent="0.25">
      <c r="A48" s="8" t="s">
        <v>54</v>
      </c>
      <c r="B48" s="8">
        <v>8</v>
      </c>
      <c r="C48" s="8">
        <v>32</v>
      </c>
      <c r="D48" s="8">
        <v>80</v>
      </c>
      <c r="E48" s="11">
        <v>9760000</v>
      </c>
      <c r="F48" s="11">
        <v>9760000</v>
      </c>
      <c r="G48" s="23">
        <f>Tabell13[[#This Row],[Beviljat belopp]]/Tabell13[[#This Row],[Sökt belopp]]</f>
        <v>1</v>
      </c>
      <c r="H48" s="2"/>
      <c r="I48" s="2"/>
    </row>
    <row r="49" spans="1:9" ht="15" x14ac:dyDescent="0.25">
      <c r="A49" s="1"/>
      <c r="B49" s="1"/>
      <c r="C49" s="1"/>
      <c r="D49" s="1"/>
      <c r="E49" s="1"/>
      <c r="F49" s="1"/>
      <c r="G49" s="1"/>
      <c r="H49" s="2"/>
      <c r="I49" s="2"/>
    </row>
    <row r="50" spans="1:9" ht="15" x14ac:dyDescent="0.25">
      <c r="A50" s="17" t="s">
        <v>8</v>
      </c>
      <c r="B50" s="17">
        <f>SUM(Tabell13[Antal samverkande kommuner])</f>
        <v>281</v>
      </c>
      <c r="C50" s="17">
        <f>SUM(Tabell13[Sökta årsstudieplatser 
30 000 kr])</f>
        <v>3089</v>
      </c>
      <c r="D50" s="17">
        <f>SUM(Tabell13[Sökta årsstudieplatser 
110 000 kr])</f>
        <v>10466</v>
      </c>
      <c r="E50" s="18">
        <f>SUM(Tabell13[Sökt belopp])</f>
        <v>1243930000</v>
      </c>
      <c r="F50" s="18">
        <f>SUM(Tabell13[Beviljat belopp])</f>
        <v>866902845</v>
      </c>
      <c r="G50" s="25"/>
      <c r="H50" s="2"/>
      <c r="I50" s="2"/>
    </row>
    <row r="51" spans="1:9" ht="15" x14ac:dyDescent="0.25">
      <c r="A51" s="1"/>
      <c r="B51" s="1"/>
      <c r="C51" s="1"/>
      <c r="D51" s="1"/>
      <c r="E51" s="1"/>
      <c r="F51" s="1"/>
      <c r="G51" s="1"/>
      <c r="H51" s="2"/>
      <c r="I51" s="2"/>
    </row>
    <row r="52" spans="1:9" ht="15" x14ac:dyDescent="0.25">
      <c r="A52" s="43" t="s">
        <v>74</v>
      </c>
      <c r="B52" s="1"/>
      <c r="C52" s="1"/>
      <c r="D52" s="1"/>
      <c r="E52" s="1"/>
      <c r="F52" s="1"/>
      <c r="G52" s="1"/>
      <c r="H52" s="2"/>
      <c r="I52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89C28-0279-4DBF-B4F2-133DA8D5819E}">
  <dimension ref="A1:K53"/>
  <sheetViews>
    <sheetView zoomScale="90" zoomScaleNormal="90" workbookViewId="0"/>
  </sheetViews>
  <sheetFormatPr defaultColWidth="0" defaultRowHeight="12.75" zeroHeight="1" x14ac:dyDescent="0.2"/>
  <cols>
    <col min="1" max="1" width="50.42578125" customWidth="1"/>
    <col min="2" max="2" width="22" customWidth="1"/>
    <col min="3" max="3" width="22.28515625" customWidth="1"/>
    <col min="4" max="4" width="23.7109375" customWidth="1"/>
    <col min="5" max="5" width="27.140625" customWidth="1"/>
    <col min="6" max="6" width="19.5703125" customWidth="1"/>
    <col min="7" max="7" width="24.5703125" customWidth="1"/>
    <col min="8" max="8" width="27.42578125" customWidth="1"/>
    <col min="9" max="9" width="28.140625" customWidth="1"/>
    <col min="10" max="11" width="9.140625" customWidth="1"/>
    <col min="12" max="16384" width="9.140625" hidden="1"/>
  </cols>
  <sheetData>
    <row r="1" spans="1:11" ht="62.25" customHeight="1" x14ac:dyDescent="0.2">
      <c r="B1" s="38"/>
      <c r="C1" s="39"/>
      <c r="D1" s="39"/>
      <c r="E1" s="39"/>
      <c r="F1" s="39"/>
      <c r="G1" s="39"/>
      <c r="H1" s="39"/>
      <c r="I1" s="2"/>
      <c r="J1" s="2"/>
      <c r="K1" s="2"/>
    </row>
    <row r="2" spans="1:11" ht="30.75" customHeight="1" x14ac:dyDescent="0.2">
      <c r="A2" s="3" t="s">
        <v>0</v>
      </c>
      <c r="B2" s="4" t="s">
        <v>1</v>
      </c>
      <c r="C2" s="26" t="s">
        <v>67</v>
      </c>
      <c r="D2" s="26" t="s">
        <v>71</v>
      </c>
      <c r="E2" s="26" t="s">
        <v>5</v>
      </c>
      <c r="F2" s="26" t="s">
        <v>6</v>
      </c>
      <c r="G2" s="26" t="s">
        <v>7</v>
      </c>
      <c r="H2" s="26" t="s">
        <v>3</v>
      </c>
      <c r="I2" s="27" t="s">
        <v>4</v>
      </c>
      <c r="J2" s="2"/>
      <c r="K2" s="2"/>
    </row>
    <row r="3" spans="1:11" ht="15" x14ac:dyDescent="0.25">
      <c r="A3" s="7" t="s">
        <v>12</v>
      </c>
      <c r="B3" s="8">
        <v>15</v>
      </c>
      <c r="C3" s="8">
        <v>22</v>
      </c>
      <c r="D3" s="8">
        <v>120</v>
      </c>
      <c r="E3" s="11">
        <v>192500</v>
      </c>
      <c r="F3" s="11">
        <v>5680000</v>
      </c>
      <c r="G3" s="11">
        <v>12532500</v>
      </c>
      <c r="H3" s="11">
        <v>12532500</v>
      </c>
      <c r="I3" s="23">
        <f>Tabell3[[#This Row],[Beviljat belopp]]/Tabell3[[#This Row],[Totalt sökt belopp]]</f>
        <v>1</v>
      </c>
      <c r="J3" s="2"/>
      <c r="K3" s="2"/>
    </row>
    <row r="4" spans="1:11" ht="15" x14ac:dyDescent="0.25">
      <c r="A4" s="7" t="s">
        <v>13</v>
      </c>
      <c r="B4" s="8">
        <v>8</v>
      </c>
      <c r="C4" s="8">
        <v>20</v>
      </c>
      <c r="D4" s="8">
        <v>120</v>
      </c>
      <c r="E4" s="11">
        <v>35000</v>
      </c>
      <c r="F4" s="11">
        <v>5600000</v>
      </c>
      <c r="G4" s="11">
        <v>12235000</v>
      </c>
      <c r="H4" s="11">
        <v>10871056</v>
      </c>
      <c r="I4" s="23">
        <f>Tabell3[[#This Row],[Beviljat belopp]]/Tabell3[[#This Row],[Totalt sökt belopp]]</f>
        <v>0.88852112791172866</v>
      </c>
      <c r="J4" s="2"/>
      <c r="K4" s="2"/>
    </row>
    <row r="5" spans="1:11" ht="15" x14ac:dyDescent="0.25">
      <c r="A5" s="7" t="s">
        <v>73</v>
      </c>
      <c r="B5" s="8">
        <v>5</v>
      </c>
      <c r="C5" s="8">
        <v>30</v>
      </c>
      <c r="D5" s="8">
        <v>85</v>
      </c>
      <c r="E5" s="11">
        <v>171500</v>
      </c>
      <c r="F5" s="11">
        <v>2737000</v>
      </c>
      <c r="G5" s="11">
        <v>8058500</v>
      </c>
      <c r="H5" s="11">
        <v>8058500</v>
      </c>
      <c r="I5" s="23">
        <f>Tabell3[[#This Row],[Beviljat belopp]]/Tabell3[[#This Row],[Totalt sökt belopp]]</f>
        <v>1</v>
      </c>
      <c r="J5" s="2"/>
      <c r="K5" s="2"/>
    </row>
    <row r="6" spans="1:11" ht="15" x14ac:dyDescent="0.25">
      <c r="A6" s="7" t="s">
        <v>14</v>
      </c>
      <c r="B6" s="8">
        <v>6</v>
      </c>
      <c r="C6" s="8">
        <v>5</v>
      </c>
      <c r="D6" s="8">
        <v>20</v>
      </c>
      <c r="E6" s="11">
        <v>35000</v>
      </c>
      <c r="F6" s="11">
        <v>1000000</v>
      </c>
      <c r="G6" s="11">
        <v>2185000</v>
      </c>
      <c r="H6" s="11">
        <v>2185000</v>
      </c>
      <c r="I6" s="23">
        <f>Tabell3[[#This Row],[Beviljat belopp]]/Tabell3[[#This Row],[Totalt sökt belopp]]</f>
        <v>1</v>
      </c>
      <c r="J6" s="2"/>
      <c r="K6" s="2"/>
    </row>
    <row r="7" spans="1:11" ht="15" x14ac:dyDescent="0.25">
      <c r="A7" s="7" t="s">
        <v>15</v>
      </c>
      <c r="B7" s="8">
        <v>6</v>
      </c>
      <c r="C7" s="8">
        <v>35</v>
      </c>
      <c r="D7" s="8">
        <v>78</v>
      </c>
      <c r="E7" s="11">
        <v>395500</v>
      </c>
      <c r="F7" s="11">
        <v>4520000</v>
      </c>
      <c r="G7" s="11">
        <v>9865500</v>
      </c>
      <c r="H7" s="11">
        <v>9865500</v>
      </c>
      <c r="I7" s="23">
        <f>Tabell3[[#This Row],[Beviljat belopp]]/Tabell3[[#This Row],[Totalt sökt belopp]]</f>
        <v>1</v>
      </c>
      <c r="J7" s="2"/>
      <c r="K7" s="2"/>
    </row>
    <row r="8" spans="1:11" ht="15" x14ac:dyDescent="0.25">
      <c r="A8" s="7" t="s">
        <v>16</v>
      </c>
      <c r="B8" s="8">
        <v>12</v>
      </c>
      <c r="C8" s="8">
        <v>21</v>
      </c>
      <c r="D8" s="8">
        <v>169</v>
      </c>
      <c r="E8" s="11">
        <v>367500</v>
      </c>
      <c r="F8" s="11">
        <v>7600000</v>
      </c>
      <c r="G8" s="11">
        <v>17047500</v>
      </c>
      <c r="H8" s="11">
        <v>17047500</v>
      </c>
      <c r="I8" s="23">
        <f>Tabell3[[#This Row],[Beviljat belopp]]/Tabell3[[#This Row],[Totalt sökt belopp]]</f>
        <v>1</v>
      </c>
      <c r="J8" s="2"/>
      <c r="K8" s="2"/>
    </row>
    <row r="9" spans="1:11" ht="15" x14ac:dyDescent="0.25">
      <c r="A9" s="7" t="s">
        <v>17</v>
      </c>
      <c r="B9" s="8">
        <v>3</v>
      </c>
      <c r="C9" s="8">
        <v>3</v>
      </c>
      <c r="D9" s="8">
        <v>10</v>
      </c>
      <c r="E9" s="11">
        <v>35000</v>
      </c>
      <c r="F9" s="11">
        <v>520000</v>
      </c>
      <c r="G9" s="11">
        <v>1145000</v>
      </c>
      <c r="H9" s="11">
        <v>1145000</v>
      </c>
      <c r="I9" s="23">
        <f>Tabell3[[#This Row],[Beviljat belopp]]/Tabell3[[#This Row],[Totalt sökt belopp]]</f>
        <v>1</v>
      </c>
      <c r="J9" s="2"/>
      <c r="K9" s="2"/>
    </row>
    <row r="10" spans="1:11" ht="15" x14ac:dyDescent="0.25">
      <c r="A10" s="7" t="s">
        <v>18</v>
      </c>
      <c r="B10" s="8">
        <v>4</v>
      </c>
      <c r="C10" s="8">
        <v>6</v>
      </c>
      <c r="D10" s="8">
        <v>35</v>
      </c>
      <c r="E10" s="11">
        <v>122500</v>
      </c>
      <c r="F10" s="11">
        <v>1640000</v>
      </c>
      <c r="G10" s="11">
        <v>3692500</v>
      </c>
      <c r="H10" s="11">
        <v>3692500</v>
      </c>
      <c r="I10" s="23">
        <f>Tabell3[[#This Row],[Beviljat belopp]]/Tabell3[[#This Row],[Totalt sökt belopp]]</f>
        <v>1</v>
      </c>
      <c r="J10" s="2"/>
      <c r="K10" s="2"/>
    </row>
    <row r="11" spans="1:11" ht="15" x14ac:dyDescent="0.25">
      <c r="A11" s="7" t="s">
        <v>19</v>
      </c>
      <c r="B11" s="8">
        <v>5</v>
      </c>
      <c r="C11" s="8">
        <v>5</v>
      </c>
      <c r="D11" s="8">
        <v>100</v>
      </c>
      <c r="E11" s="11">
        <v>35000</v>
      </c>
      <c r="F11" s="11">
        <v>4200000</v>
      </c>
      <c r="G11" s="11">
        <v>9385000</v>
      </c>
      <c r="H11" s="11">
        <v>9385000</v>
      </c>
      <c r="I11" s="23">
        <f>Tabell3[[#This Row],[Beviljat belopp]]/Tabell3[[#This Row],[Totalt sökt belopp]]</f>
        <v>1</v>
      </c>
      <c r="J11" s="2"/>
      <c r="K11" s="2"/>
    </row>
    <row r="12" spans="1:11" ht="15" x14ac:dyDescent="0.25">
      <c r="A12" s="7" t="s">
        <v>20</v>
      </c>
      <c r="B12" s="8">
        <v>13</v>
      </c>
      <c r="C12" s="8">
        <v>45</v>
      </c>
      <c r="D12" s="8">
        <v>735</v>
      </c>
      <c r="E12" s="11">
        <v>787500</v>
      </c>
      <c r="F12" s="11">
        <v>31200000</v>
      </c>
      <c r="G12" s="11">
        <v>70087500</v>
      </c>
      <c r="H12" s="11">
        <v>27750527</v>
      </c>
      <c r="I12" s="23">
        <f>Tabell3[[#This Row],[Beviljat belopp]]/Tabell3[[#This Row],[Totalt sökt belopp]]</f>
        <v>0.39594117353308367</v>
      </c>
      <c r="J12" s="2"/>
      <c r="K12" s="2"/>
    </row>
    <row r="13" spans="1:11" ht="15" x14ac:dyDescent="0.25">
      <c r="A13" s="7" t="s">
        <v>21</v>
      </c>
      <c r="B13" s="8">
        <v>5</v>
      </c>
      <c r="C13" s="8">
        <v>34</v>
      </c>
      <c r="D13" s="8">
        <v>95</v>
      </c>
      <c r="E13" s="11">
        <v>122500</v>
      </c>
      <c r="F13" s="11">
        <v>5160000</v>
      </c>
      <c r="G13" s="11">
        <v>11052500</v>
      </c>
      <c r="H13" s="11">
        <v>9411691</v>
      </c>
      <c r="I13" s="23">
        <f>Tabell3[[#This Row],[Beviljat belopp]]/Tabell3[[#This Row],[Totalt sökt belopp]]</f>
        <v>0.85154408504863155</v>
      </c>
      <c r="J13" s="2"/>
      <c r="K13" s="2"/>
    </row>
    <row r="14" spans="1:11" ht="15" x14ac:dyDescent="0.25">
      <c r="A14" s="7" t="s">
        <v>24</v>
      </c>
      <c r="B14" s="8">
        <v>11</v>
      </c>
      <c r="C14" s="8">
        <v>1</v>
      </c>
      <c r="D14" s="8">
        <v>270</v>
      </c>
      <c r="E14" s="11">
        <v>259000</v>
      </c>
      <c r="F14" s="11">
        <v>7181500</v>
      </c>
      <c r="G14" s="11">
        <v>20970500</v>
      </c>
      <c r="H14" s="11">
        <v>19353852</v>
      </c>
      <c r="I14" s="23">
        <f>Tabell3[[#This Row],[Beviljat belopp]]/Tabell3[[#This Row],[Totalt sökt belopp]]</f>
        <v>0.92290846665553994</v>
      </c>
      <c r="J14" s="2"/>
      <c r="K14" s="2"/>
    </row>
    <row r="15" spans="1:11" ht="15" x14ac:dyDescent="0.25">
      <c r="A15" s="7" t="s">
        <v>25</v>
      </c>
      <c r="B15" s="8">
        <v>3</v>
      </c>
      <c r="C15" s="8">
        <v>15</v>
      </c>
      <c r="D15" s="8">
        <v>100</v>
      </c>
      <c r="E15" s="11">
        <v>105000</v>
      </c>
      <c r="F15" s="11">
        <v>4600000</v>
      </c>
      <c r="G15" s="11">
        <v>10155000</v>
      </c>
      <c r="H15" s="11">
        <v>4641481</v>
      </c>
      <c r="I15" s="23">
        <f>Tabell3[[#This Row],[Beviljat belopp]]/Tabell3[[#This Row],[Totalt sökt belopp]]</f>
        <v>0.45706361398325945</v>
      </c>
      <c r="J15" s="2"/>
      <c r="K15" s="2"/>
    </row>
    <row r="16" spans="1:11" ht="15" x14ac:dyDescent="0.25">
      <c r="A16" s="7" t="s">
        <v>55</v>
      </c>
      <c r="B16" s="8">
        <v>3</v>
      </c>
      <c r="C16" s="8">
        <v>2</v>
      </c>
      <c r="D16" s="8">
        <v>10</v>
      </c>
      <c r="E16" s="11">
        <v>35000</v>
      </c>
      <c r="F16" s="11">
        <v>480000</v>
      </c>
      <c r="G16" s="11">
        <v>1075000</v>
      </c>
      <c r="H16" s="11">
        <v>1075000</v>
      </c>
      <c r="I16" s="23">
        <f>Tabell3[[#This Row],[Beviljat belopp]]/Tabell3[[#This Row],[Totalt sökt belopp]]</f>
        <v>1</v>
      </c>
      <c r="J16" s="2"/>
      <c r="K16" s="2"/>
    </row>
    <row r="17" spans="1:11" ht="15" x14ac:dyDescent="0.25">
      <c r="A17" s="7" t="s">
        <v>26</v>
      </c>
      <c r="B17" s="8">
        <v>3</v>
      </c>
      <c r="C17" s="8">
        <v>2</v>
      </c>
      <c r="D17" s="8">
        <v>174</v>
      </c>
      <c r="E17" s="11">
        <v>290500</v>
      </c>
      <c r="F17" s="11">
        <v>7040000</v>
      </c>
      <c r="G17" s="11">
        <v>16090500</v>
      </c>
      <c r="H17" s="11">
        <v>5079587</v>
      </c>
      <c r="I17" s="23">
        <f>Tabell3[[#This Row],[Beviljat belopp]]/Tabell3[[#This Row],[Totalt sökt belopp]]</f>
        <v>0.31568857400329386</v>
      </c>
      <c r="J17" s="2"/>
      <c r="K17" s="2"/>
    </row>
    <row r="18" spans="1:11" ht="15" x14ac:dyDescent="0.25">
      <c r="A18" s="7" t="s">
        <v>63</v>
      </c>
      <c r="B18" s="8">
        <v>4</v>
      </c>
      <c r="C18" s="8">
        <v>32</v>
      </c>
      <c r="D18" s="8">
        <v>107</v>
      </c>
      <c r="E18" s="11">
        <v>101500</v>
      </c>
      <c r="F18" s="11">
        <v>5560000</v>
      </c>
      <c r="G18" s="11">
        <v>11971500</v>
      </c>
      <c r="H18" s="11">
        <v>6946242</v>
      </c>
      <c r="I18" s="23">
        <f>Tabell3[[#This Row],[Beviljat belopp]]/Tabell3[[#This Row],[Totalt sökt belopp]]</f>
        <v>0.58023154993108628</v>
      </c>
      <c r="J18" s="2"/>
      <c r="K18" s="2"/>
    </row>
    <row r="19" spans="1:11" ht="15" x14ac:dyDescent="0.25">
      <c r="A19" s="7" t="s">
        <v>27</v>
      </c>
      <c r="B19" s="8">
        <v>3</v>
      </c>
      <c r="C19" s="8">
        <v>4</v>
      </c>
      <c r="D19" s="8">
        <v>15</v>
      </c>
      <c r="E19" s="11">
        <v>35000</v>
      </c>
      <c r="F19" s="11">
        <v>760000</v>
      </c>
      <c r="G19" s="11">
        <v>1665000</v>
      </c>
      <c r="H19" s="11">
        <v>1665000</v>
      </c>
      <c r="I19" s="23">
        <f>Tabell3[[#This Row],[Beviljat belopp]]/Tabell3[[#This Row],[Totalt sökt belopp]]</f>
        <v>1</v>
      </c>
      <c r="J19" s="2"/>
      <c r="K19" s="2"/>
    </row>
    <row r="20" spans="1:11" ht="15" x14ac:dyDescent="0.25">
      <c r="A20" s="7" t="s">
        <v>28</v>
      </c>
      <c r="B20" s="8">
        <v>6</v>
      </c>
      <c r="C20" s="8">
        <v>2</v>
      </c>
      <c r="D20" s="8">
        <v>38</v>
      </c>
      <c r="E20" s="11">
        <v>31500</v>
      </c>
      <c r="F20" s="11">
        <v>1600000</v>
      </c>
      <c r="G20" s="11">
        <v>3591500</v>
      </c>
      <c r="H20" s="11">
        <v>3591500</v>
      </c>
      <c r="I20" s="23">
        <f>Tabell3[[#This Row],[Beviljat belopp]]/Tabell3[[#This Row],[Totalt sökt belopp]]</f>
        <v>1</v>
      </c>
      <c r="J20" s="2"/>
      <c r="K20" s="2"/>
    </row>
    <row r="21" spans="1:11" ht="15" x14ac:dyDescent="0.25">
      <c r="A21" s="7" t="s">
        <v>29</v>
      </c>
      <c r="B21" s="8">
        <v>6</v>
      </c>
      <c r="C21" s="8">
        <v>60</v>
      </c>
      <c r="D21" s="8">
        <v>240</v>
      </c>
      <c r="E21" s="11">
        <v>840000</v>
      </c>
      <c r="F21" s="11">
        <v>12000000</v>
      </c>
      <c r="G21" s="11">
        <v>26640000</v>
      </c>
      <c r="H21" s="11">
        <v>10033243</v>
      </c>
      <c r="I21" s="23">
        <f>Tabell3[[#This Row],[Beviljat belopp]]/Tabell3[[#This Row],[Totalt sökt belopp]]</f>
        <v>0.37662323573573575</v>
      </c>
      <c r="J21" s="2"/>
      <c r="K21" s="2"/>
    </row>
    <row r="22" spans="1:11" ht="15" x14ac:dyDescent="0.25">
      <c r="A22" s="7" t="s">
        <v>30</v>
      </c>
      <c r="B22" s="8">
        <v>16</v>
      </c>
      <c r="C22" s="8">
        <v>26</v>
      </c>
      <c r="D22" s="8">
        <v>117</v>
      </c>
      <c r="E22" s="11">
        <v>329000</v>
      </c>
      <c r="F22" s="11">
        <v>5720000</v>
      </c>
      <c r="G22" s="11">
        <v>12679000</v>
      </c>
      <c r="H22" s="11">
        <v>12679000</v>
      </c>
      <c r="I22" s="23">
        <f>Tabell3[[#This Row],[Beviljat belopp]]/Tabell3[[#This Row],[Totalt sökt belopp]]</f>
        <v>1</v>
      </c>
      <c r="J22" s="2"/>
      <c r="K22" s="2"/>
    </row>
    <row r="23" spans="1:11" ht="15" x14ac:dyDescent="0.25">
      <c r="A23" s="7" t="s">
        <v>31</v>
      </c>
      <c r="B23" s="8">
        <v>5</v>
      </c>
      <c r="C23" s="8">
        <v>60</v>
      </c>
      <c r="D23" s="8">
        <v>65</v>
      </c>
      <c r="E23" s="11">
        <v>140000</v>
      </c>
      <c r="F23" s="11">
        <v>5000000</v>
      </c>
      <c r="G23" s="11">
        <v>10190000</v>
      </c>
      <c r="H23" s="11">
        <v>10025722</v>
      </c>
      <c r="I23" s="23">
        <f>Tabell3[[#This Row],[Beviljat belopp]]/Tabell3[[#This Row],[Totalt sökt belopp]]</f>
        <v>0.98387850834151125</v>
      </c>
      <c r="J23" s="2"/>
      <c r="K23" s="2"/>
    </row>
    <row r="24" spans="1:11" ht="15" x14ac:dyDescent="0.25">
      <c r="A24" s="7" t="s">
        <v>32</v>
      </c>
      <c r="B24" s="8">
        <v>3</v>
      </c>
      <c r="C24" s="8">
        <v>10</v>
      </c>
      <c r="D24" s="8">
        <v>10</v>
      </c>
      <c r="E24" s="11">
        <v>70000</v>
      </c>
      <c r="F24" s="11">
        <v>800000</v>
      </c>
      <c r="G24" s="11">
        <v>1670000</v>
      </c>
      <c r="H24" s="11">
        <v>1670000</v>
      </c>
      <c r="I24" s="23">
        <f>Tabell3[[#This Row],[Beviljat belopp]]/Tabell3[[#This Row],[Totalt sökt belopp]]</f>
        <v>1</v>
      </c>
      <c r="J24" s="2"/>
      <c r="K24" s="2"/>
    </row>
    <row r="25" spans="1:11" ht="15" x14ac:dyDescent="0.25">
      <c r="A25" s="7" t="s">
        <v>33</v>
      </c>
      <c r="B25" s="8">
        <v>4</v>
      </c>
      <c r="C25" s="8">
        <v>12</v>
      </c>
      <c r="D25" s="8">
        <v>132</v>
      </c>
      <c r="E25" s="11">
        <v>108500</v>
      </c>
      <c r="F25" s="11">
        <v>5760000</v>
      </c>
      <c r="G25" s="11">
        <v>12828500</v>
      </c>
      <c r="H25" s="11">
        <v>7536567</v>
      </c>
      <c r="I25" s="23">
        <f>Tabell3[[#This Row],[Beviljat belopp]]/Tabell3[[#This Row],[Totalt sökt belopp]]</f>
        <v>0.58748622208364187</v>
      </c>
      <c r="J25" s="2"/>
      <c r="K25" s="2"/>
    </row>
    <row r="26" spans="1:11" ht="15" x14ac:dyDescent="0.25">
      <c r="A26" s="7" t="s">
        <v>34</v>
      </c>
      <c r="B26" s="8">
        <v>4</v>
      </c>
      <c r="C26" s="8">
        <v>2</v>
      </c>
      <c r="D26" s="8">
        <v>10</v>
      </c>
      <c r="E26" s="11">
        <v>35000</v>
      </c>
      <c r="F26" s="11">
        <v>480000</v>
      </c>
      <c r="G26" s="11">
        <v>1075000</v>
      </c>
      <c r="H26" s="11">
        <v>1075000</v>
      </c>
      <c r="I26" s="23">
        <f>Tabell3[[#This Row],[Beviljat belopp]]/Tabell3[[#This Row],[Totalt sökt belopp]]</f>
        <v>1</v>
      </c>
      <c r="J26" s="2"/>
      <c r="K26" s="2"/>
    </row>
    <row r="27" spans="1:11" ht="15" x14ac:dyDescent="0.25">
      <c r="A27" s="7" t="s">
        <v>56</v>
      </c>
      <c r="B27" s="8">
        <v>5</v>
      </c>
      <c r="C27" s="8">
        <v>32</v>
      </c>
      <c r="D27" s="8">
        <v>54</v>
      </c>
      <c r="E27" s="11">
        <v>98000</v>
      </c>
      <c r="F27" s="11">
        <v>3440000</v>
      </c>
      <c r="G27" s="11">
        <v>7198000</v>
      </c>
      <c r="H27" s="11">
        <v>7198000</v>
      </c>
      <c r="I27" s="23">
        <f>Tabell3[[#This Row],[Beviljat belopp]]/Tabell3[[#This Row],[Totalt sökt belopp]]</f>
        <v>1</v>
      </c>
      <c r="J27" s="2"/>
      <c r="K27" s="2"/>
    </row>
    <row r="28" spans="1:11" ht="15" x14ac:dyDescent="0.25">
      <c r="A28" s="7" t="s">
        <v>36</v>
      </c>
      <c r="B28" s="8">
        <v>7</v>
      </c>
      <c r="C28" s="8">
        <v>30</v>
      </c>
      <c r="D28" s="8">
        <v>170</v>
      </c>
      <c r="E28" s="11">
        <v>350000</v>
      </c>
      <c r="F28" s="11">
        <v>8000000</v>
      </c>
      <c r="G28" s="11">
        <v>17750000</v>
      </c>
      <c r="H28" s="11">
        <v>10670735</v>
      </c>
      <c r="I28" s="23">
        <f>Tabell3[[#This Row],[Beviljat belopp]]/Tabell3[[#This Row],[Totalt sökt belopp]]</f>
        <v>0.60116816901408454</v>
      </c>
      <c r="J28" s="2"/>
      <c r="K28" s="2"/>
    </row>
    <row r="29" spans="1:11" ht="15" x14ac:dyDescent="0.25">
      <c r="A29" s="7" t="s">
        <v>38</v>
      </c>
      <c r="B29" s="8">
        <v>5</v>
      </c>
      <c r="C29" s="8">
        <v>2</v>
      </c>
      <c r="D29" s="8">
        <v>70</v>
      </c>
      <c r="E29" s="11">
        <v>94500</v>
      </c>
      <c r="F29" s="11">
        <v>2880000</v>
      </c>
      <c r="G29" s="11">
        <v>6534500</v>
      </c>
      <c r="H29" s="11">
        <v>5814551</v>
      </c>
      <c r="I29" s="23">
        <f>Tabell3[[#This Row],[Beviljat belopp]]/Tabell3[[#This Row],[Totalt sökt belopp]]</f>
        <v>0.88982339888285256</v>
      </c>
      <c r="J29" s="2"/>
      <c r="K29" s="2"/>
    </row>
    <row r="30" spans="1:11" ht="15" x14ac:dyDescent="0.25">
      <c r="A30" s="7" t="s">
        <v>57</v>
      </c>
      <c r="B30" s="8">
        <v>13</v>
      </c>
      <c r="C30" s="8">
        <v>30</v>
      </c>
      <c r="D30" s="8">
        <v>300</v>
      </c>
      <c r="E30" s="11">
        <v>700000</v>
      </c>
      <c r="F30" s="11">
        <v>13200000</v>
      </c>
      <c r="G30" s="11">
        <v>29800000</v>
      </c>
      <c r="H30" s="11">
        <v>21154832</v>
      </c>
      <c r="I30" s="23">
        <f>Tabell3[[#This Row],[Beviljat belopp]]/Tabell3[[#This Row],[Totalt sökt belopp]]</f>
        <v>0.70989369127516777</v>
      </c>
      <c r="J30" s="2"/>
      <c r="K30" s="2"/>
    </row>
    <row r="31" spans="1:11" ht="15" x14ac:dyDescent="0.25">
      <c r="A31" s="7" t="s">
        <v>39</v>
      </c>
      <c r="B31" s="8">
        <v>3</v>
      </c>
      <c r="C31" s="8">
        <v>5</v>
      </c>
      <c r="D31" s="8">
        <v>43</v>
      </c>
      <c r="E31" s="11">
        <v>0</v>
      </c>
      <c r="F31" s="11">
        <v>1920000</v>
      </c>
      <c r="G31" s="11">
        <v>4220000</v>
      </c>
      <c r="H31" s="11">
        <v>4220000</v>
      </c>
      <c r="I31" s="23">
        <f>Tabell3[[#This Row],[Beviljat belopp]]/Tabell3[[#This Row],[Totalt sökt belopp]]</f>
        <v>1</v>
      </c>
      <c r="J31" s="2"/>
      <c r="K31" s="2"/>
    </row>
    <row r="32" spans="1:11" ht="15" x14ac:dyDescent="0.25">
      <c r="A32" s="7" t="s">
        <v>59</v>
      </c>
      <c r="B32" s="8">
        <v>3</v>
      </c>
      <c r="C32" s="8">
        <v>42</v>
      </c>
      <c r="D32" s="8">
        <v>165</v>
      </c>
      <c r="E32" s="11">
        <v>140000</v>
      </c>
      <c r="F32" s="11">
        <v>8280000</v>
      </c>
      <c r="G32" s="11">
        <v>17930000</v>
      </c>
      <c r="H32" s="11">
        <v>6180065</v>
      </c>
      <c r="I32" s="23">
        <f>Tabell3[[#This Row],[Beviljat belopp]]/Tabell3[[#This Row],[Totalt sökt belopp]]</f>
        <v>0.34467735638594532</v>
      </c>
      <c r="J32" s="2"/>
      <c r="K32" s="2"/>
    </row>
    <row r="33" spans="1:11" ht="15" x14ac:dyDescent="0.25">
      <c r="A33" s="7" t="s">
        <v>40</v>
      </c>
      <c r="B33" s="8">
        <v>3</v>
      </c>
      <c r="C33" s="8">
        <v>0</v>
      </c>
      <c r="D33" s="8">
        <v>2</v>
      </c>
      <c r="E33" s="11">
        <v>7000</v>
      </c>
      <c r="F33" s="11">
        <v>80000</v>
      </c>
      <c r="G33" s="11">
        <v>187000</v>
      </c>
      <c r="H33" s="11">
        <v>187000</v>
      </c>
      <c r="I33" s="23">
        <f>Tabell3[[#This Row],[Beviljat belopp]]/Tabell3[[#This Row],[Totalt sökt belopp]]</f>
        <v>1</v>
      </c>
      <c r="J33" s="2"/>
      <c r="K33" s="2"/>
    </row>
    <row r="34" spans="1:11" ht="15" x14ac:dyDescent="0.25">
      <c r="A34" s="7" t="s">
        <v>41</v>
      </c>
      <c r="B34" s="8">
        <v>1</v>
      </c>
      <c r="C34" s="8">
        <v>20</v>
      </c>
      <c r="D34" s="8">
        <v>125</v>
      </c>
      <c r="E34" s="11">
        <v>262500</v>
      </c>
      <c r="F34" s="11">
        <v>5800000</v>
      </c>
      <c r="G34" s="11">
        <v>12912500</v>
      </c>
      <c r="H34" s="11">
        <v>2003605</v>
      </c>
      <c r="I34" s="23">
        <f>Tabell3[[#This Row],[Beviljat belopp]]/Tabell3[[#This Row],[Totalt sökt belopp]]</f>
        <v>0.15516786060019361</v>
      </c>
      <c r="J34" s="2"/>
      <c r="K34" s="2"/>
    </row>
    <row r="35" spans="1:11" ht="15" x14ac:dyDescent="0.25">
      <c r="A35" s="7" t="s">
        <v>60</v>
      </c>
      <c r="B35" s="8">
        <v>5</v>
      </c>
      <c r="C35" s="8">
        <v>15</v>
      </c>
      <c r="D35" s="8">
        <v>115</v>
      </c>
      <c r="E35" s="11">
        <v>105000</v>
      </c>
      <c r="F35" s="11">
        <v>5200000</v>
      </c>
      <c r="G35" s="11">
        <v>11505000</v>
      </c>
      <c r="H35" s="11">
        <v>6559830</v>
      </c>
      <c r="I35" s="23">
        <f>Tabell3[[#This Row],[Beviljat belopp]]/Tabell3[[#This Row],[Totalt sökt belopp]]</f>
        <v>0.57017209908735333</v>
      </c>
      <c r="J35" s="2"/>
      <c r="K35" s="2"/>
    </row>
    <row r="36" spans="1:11" ht="15" x14ac:dyDescent="0.25">
      <c r="A36" s="7" t="s">
        <v>42</v>
      </c>
      <c r="B36" s="8">
        <v>15</v>
      </c>
      <c r="C36" s="8">
        <v>30</v>
      </c>
      <c r="D36" s="8">
        <v>250</v>
      </c>
      <c r="E36" s="11">
        <v>35000</v>
      </c>
      <c r="F36" s="11">
        <v>11200000</v>
      </c>
      <c r="G36" s="11">
        <v>24635000</v>
      </c>
      <c r="H36" s="11">
        <v>18500519</v>
      </c>
      <c r="I36" s="23">
        <f>Tabell3[[#This Row],[Beviljat belopp]]/Tabell3[[#This Row],[Totalt sökt belopp]]</f>
        <v>0.75098514308910091</v>
      </c>
      <c r="J36" s="2"/>
      <c r="K36" s="2"/>
    </row>
    <row r="37" spans="1:11" ht="15" x14ac:dyDescent="0.25">
      <c r="A37" s="7" t="s">
        <v>43</v>
      </c>
      <c r="B37" s="8">
        <v>3</v>
      </c>
      <c r="C37" s="8">
        <v>55</v>
      </c>
      <c r="D37" s="8">
        <v>75</v>
      </c>
      <c r="E37" s="11">
        <v>122500</v>
      </c>
      <c r="F37" s="11">
        <v>5200000</v>
      </c>
      <c r="G37" s="11">
        <v>10722500</v>
      </c>
      <c r="H37" s="11">
        <v>10722500</v>
      </c>
      <c r="I37" s="23">
        <f>Tabell3[[#This Row],[Beviljat belopp]]/Tabell3[[#This Row],[Totalt sökt belopp]]</f>
        <v>1</v>
      </c>
      <c r="J37" s="2"/>
      <c r="K37" s="2"/>
    </row>
    <row r="38" spans="1:11" ht="15" x14ac:dyDescent="0.25">
      <c r="A38" s="7" t="s">
        <v>65</v>
      </c>
      <c r="B38" s="8">
        <v>3</v>
      </c>
      <c r="C38" s="8">
        <v>21</v>
      </c>
      <c r="D38" s="8">
        <v>50</v>
      </c>
      <c r="E38" s="11">
        <v>98000</v>
      </c>
      <c r="F38" s="11">
        <v>2840000</v>
      </c>
      <c r="G38" s="11">
        <v>6068000</v>
      </c>
      <c r="H38" s="11">
        <v>5692991</v>
      </c>
      <c r="I38" s="23">
        <f>Tabell3[[#This Row],[Beviljat belopp]]/Tabell3[[#This Row],[Totalt sökt belopp]]</f>
        <v>0.93819891232696107</v>
      </c>
      <c r="J38" s="2"/>
      <c r="K38" s="2"/>
    </row>
    <row r="39" spans="1:11" ht="15" x14ac:dyDescent="0.25">
      <c r="A39" s="7" t="s">
        <v>44</v>
      </c>
      <c r="B39" s="8">
        <v>5</v>
      </c>
      <c r="C39" s="8">
        <v>13</v>
      </c>
      <c r="D39" s="8">
        <v>39</v>
      </c>
      <c r="E39" s="11">
        <v>70000</v>
      </c>
      <c r="F39" s="11">
        <v>1560000</v>
      </c>
      <c r="G39" s="11">
        <v>3970000</v>
      </c>
      <c r="H39" s="11">
        <v>3970000</v>
      </c>
      <c r="I39" s="23">
        <f>Tabell3[[#This Row],[Beviljat belopp]]/Tabell3[[#This Row],[Totalt sökt belopp]]</f>
        <v>1</v>
      </c>
      <c r="J39" s="2"/>
      <c r="K39" s="2"/>
    </row>
    <row r="40" spans="1:11" ht="15" x14ac:dyDescent="0.25">
      <c r="A40" s="7" t="s">
        <v>45</v>
      </c>
      <c r="B40" s="8">
        <v>5</v>
      </c>
      <c r="C40" s="8">
        <v>5</v>
      </c>
      <c r="D40" s="8">
        <v>25</v>
      </c>
      <c r="E40" s="11">
        <v>35000</v>
      </c>
      <c r="F40" s="11">
        <v>1000020</v>
      </c>
      <c r="G40" s="11">
        <v>2435020</v>
      </c>
      <c r="H40" s="11">
        <v>2435020</v>
      </c>
      <c r="I40" s="23">
        <f>Tabell3[[#This Row],[Beviljat belopp]]/Tabell3[[#This Row],[Totalt sökt belopp]]</f>
        <v>1</v>
      </c>
      <c r="J40" s="2"/>
      <c r="K40" s="2"/>
    </row>
    <row r="41" spans="1:11" ht="15" x14ac:dyDescent="0.25">
      <c r="A41" s="7" t="s">
        <v>47</v>
      </c>
      <c r="B41" s="8">
        <v>15</v>
      </c>
      <c r="C41" s="8">
        <v>30</v>
      </c>
      <c r="D41" s="8">
        <v>147</v>
      </c>
      <c r="E41" s="11">
        <v>231000</v>
      </c>
      <c r="F41" s="11">
        <v>7080000</v>
      </c>
      <c r="G41" s="11">
        <v>15561000</v>
      </c>
      <c r="H41" s="11">
        <v>15561000</v>
      </c>
      <c r="I41" s="23">
        <f>Tabell3[[#This Row],[Beviljat belopp]]/Tabell3[[#This Row],[Totalt sökt belopp]]</f>
        <v>1</v>
      </c>
      <c r="J41" s="2"/>
      <c r="K41" s="2"/>
    </row>
    <row r="42" spans="1:11" ht="15" x14ac:dyDescent="0.25">
      <c r="A42" s="7" t="s">
        <v>48</v>
      </c>
      <c r="B42" s="8">
        <v>7</v>
      </c>
      <c r="C42" s="8">
        <v>51</v>
      </c>
      <c r="D42" s="8">
        <v>204</v>
      </c>
      <c r="E42" s="11">
        <v>224000</v>
      </c>
      <c r="F42" s="11">
        <v>10200000</v>
      </c>
      <c r="G42" s="11">
        <v>22154000</v>
      </c>
      <c r="H42" s="11">
        <v>12404578</v>
      </c>
      <c r="I42" s="23">
        <f>Tabell3[[#This Row],[Beviljat belopp]]/Tabell3[[#This Row],[Totalt sökt belopp]]</f>
        <v>0.5599249796876411</v>
      </c>
      <c r="J42" s="2"/>
      <c r="K42" s="2"/>
    </row>
    <row r="43" spans="1:11" ht="15" x14ac:dyDescent="0.25">
      <c r="A43" s="7" t="s">
        <v>50</v>
      </c>
      <c r="B43" s="8">
        <v>4</v>
      </c>
      <c r="C43" s="8">
        <v>0</v>
      </c>
      <c r="D43" s="8">
        <v>47</v>
      </c>
      <c r="E43" s="11">
        <v>52500</v>
      </c>
      <c r="F43" s="11">
        <v>1880000</v>
      </c>
      <c r="G43" s="11">
        <v>4282500</v>
      </c>
      <c r="H43" s="11">
        <v>4282500</v>
      </c>
      <c r="I43" s="23">
        <f>Tabell3[[#This Row],[Beviljat belopp]]/Tabell3[[#This Row],[Totalt sökt belopp]]</f>
        <v>1</v>
      </c>
      <c r="J43" s="2"/>
      <c r="K43" s="2"/>
    </row>
    <row r="44" spans="1:11" ht="15" x14ac:dyDescent="0.25">
      <c r="A44" s="7" t="s">
        <v>51</v>
      </c>
      <c r="B44" s="8">
        <v>4</v>
      </c>
      <c r="C44" s="8">
        <v>89</v>
      </c>
      <c r="D44" s="8">
        <v>89</v>
      </c>
      <c r="E44" s="11">
        <v>311500</v>
      </c>
      <c r="F44" s="11">
        <v>7120000</v>
      </c>
      <c r="G44" s="11">
        <v>14551500</v>
      </c>
      <c r="H44" s="11">
        <v>7258212</v>
      </c>
      <c r="I44" s="23">
        <f>Tabell3[[#This Row],[Beviljat belopp]]/Tabell3[[#This Row],[Totalt sökt belopp]]</f>
        <v>0.4987947634264509</v>
      </c>
      <c r="J44" s="2"/>
      <c r="K44" s="2"/>
    </row>
    <row r="45" spans="1:11" ht="15" x14ac:dyDescent="0.25">
      <c r="A45" s="9" t="s">
        <v>66</v>
      </c>
      <c r="B45" s="10">
        <v>5</v>
      </c>
      <c r="C45" s="10">
        <v>5</v>
      </c>
      <c r="D45" s="10">
        <v>17</v>
      </c>
      <c r="E45" s="12">
        <v>42000</v>
      </c>
      <c r="F45" s="12">
        <v>880000</v>
      </c>
      <c r="G45" s="12">
        <v>1922000</v>
      </c>
      <c r="H45" s="12">
        <v>1922000</v>
      </c>
      <c r="I45" s="24">
        <f>Tabell3[[#This Row],[Beviljat belopp]]/Tabell3[[#This Row],[Totalt sökt belopp]]</f>
        <v>1</v>
      </c>
      <c r="J45" s="2"/>
      <c r="K45" s="2"/>
    </row>
    <row r="46" spans="1:11" ht="15" x14ac:dyDescent="0.25">
      <c r="A46" s="7" t="s">
        <v>53</v>
      </c>
      <c r="B46" s="8">
        <v>12</v>
      </c>
      <c r="C46" s="40">
        <v>3</v>
      </c>
      <c r="D46" s="40">
        <v>205</v>
      </c>
      <c r="E46" s="11">
        <v>280000</v>
      </c>
      <c r="F46" s="11">
        <v>8320000</v>
      </c>
      <c r="G46" s="11">
        <v>18940000</v>
      </c>
      <c r="H46" s="11">
        <v>18007773</v>
      </c>
      <c r="I46" s="41">
        <f>Tabell3[[#This Row],[Beviljat belopp]]/Tabell3[[#This Row],[Totalt sökt belopp]]</f>
        <v>0.95077998944033792</v>
      </c>
      <c r="J46" s="2"/>
      <c r="K46" s="2"/>
    </row>
    <row r="47" spans="1:11" ht="15" x14ac:dyDescent="0.25">
      <c r="A47" s="7" t="s">
        <v>54</v>
      </c>
      <c r="B47" s="8">
        <v>8</v>
      </c>
      <c r="C47" s="40">
        <v>20</v>
      </c>
      <c r="D47" s="40">
        <v>44</v>
      </c>
      <c r="E47" s="11">
        <v>77000</v>
      </c>
      <c r="F47" s="11">
        <v>889600</v>
      </c>
      <c r="G47" s="11">
        <v>3766600</v>
      </c>
      <c r="H47" s="11">
        <v>3766600</v>
      </c>
      <c r="I47" s="41">
        <f>Tabell3[[#This Row],[Beviljat belopp]]/Tabell3[[#This Row],[Totalt sökt belopp]]</f>
        <v>1</v>
      </c>
      <c r="J47" s="2"/>
      <c r="K47" s="2"/>
    </row>
    <row r="48" spans="1:11" ht="15" x14ac:dyDescent="0.25">
      <c r="A48" s="42"/>
      <c r="B48" s="42"/>
      <c r="C48" s="42"/>
      <c r="D48" s="42"/>
      <c r="E48" s="42"/>
      <c r="F48" s="42"/>
      <c r="G48" s="37"/>
      <c r="H48" s="37"/>
      <c r="I48" s="42"/>
      <c r="J48" s="2"/>
      <c r="K48" s="2"/>
    </row>
    <row r="49" spans="1:11" ht="15" x14ac:dyDescent="0.25">
      <c r="A49" s="17" t="s">
        <v>8</v>
      </c>
      <c r="B49" s="17">
        <f>SUM(Tabell3[Antal samverkande kommuner])</f>
        <v>284</v>
      </c>
      <c r="C49" s="17">
        <f>SUM(Tabell3[Sökta årsstudieplatser 
30 000 kr])</f>
        <v>952</v>
      </c>
      <c r="D49" s="17">
        <f>SUM(Tabell3[Sökta årsstudieplatser 
50 000 kr])</f>
        <v>5091</v>
      </c>
      <c r="E49" s="18">
        <f>SUM(Tabell3[Sökt belopp handledarutbildningar])</f>
        <v>8015000</v>
      </c>
      <c r="F49" s="18">
        <f>SUM(Tabell3[Sökt belopp arbetsplats])</f>
        <v>233808120</v>
      </c>
      <c r="G49" s="18">
        <f>SUM(Tabell3[Totalt sökt belopp])</f>
        <v>524933120</v>
      </c>
      <c r="H49" s="18">
        <f>SUM(Tabell3[Beviljat belopp])</f>
        <v>365829279</v>
      </c>
      <c r="I49" s="25"/>
      <c r="J49" s="2"/>
      <c r="K49" s="2"/>
    </row>
    <row r="50" spans="1:1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5" hidden="1" x14ac:dyDescent="0.2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</row>
    <row r="52" spans="1:11" hidden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2">
      <c r="A53" s="43" t="s">
        <v>74</v>
      </c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35472-D9D7-4112-A930-9F1BDD59D4DF}">
  <dimension ref="A1:K51"/>
  <sheetViews>
    <sheetView zoomScale="90" zoomScaleNormal="90" workbookViewId="0"/>
  </sheetViews>
  <sheetFormatPr defaultColWidth="0" defaultRowHeight="12.75" zeroHeight="1" x14ac:dyDescent="0.2"/>
  <cols>
    <col min="1" max="1" width="50.42578125" customWidth="1"/>
    <col min="2" max="2" width="24" customWidth="1"/>
    <col min="3" max="3" width="21.85546875" customWidth="1"/>
    <col min="4" max="4" width="22.7109375" customWidth="1"/>
    <col min="5" max="5" width="27.7109375" customWidth="1"/>
    <col min="6" max="6" width="19.7109375" customWidth="1"/>
    <col min="7" max="7" width="26.5703125" customWidth="1"/>
    <col min="8" max="8" width="20.42578125" customWidth="1"/>
    <col min="9" max="9" width="21.42578125" customWidth="1"/>
    <col min="10" max="11" width="9.140625" customWidth="1"/>
    <col min="12" max="16384" width="9.140625" hidden="1"/>
  </cols>
  <sheetData>
    <row r="1" spans="1:11" ht="62.25" customHeight="1" x14ac:dyDescent="0.2">
      <c r="B1" s="38"/>
      <c r="C1" s="39"/>
      <c r="D1" s="39"/>
      <c r="E1" s="39"/>
      <c r="F1" s="39"/>
      <c r="G1" s="39"/>
      <c r="H1" s="39"/>
      <c r="I1" s="2"/>
      <c r="J1" s="2"/>
      <c r="K1" s="2"/>
    </row>
    <row r="2" spans="1:11" ht="29.25" customHeight="1" x14ac:dyDescent="0.2">
      <c r="A2" s="3" t="s">
        <v>0</v>
      </c>
      <c r="B2" s="4" t="s">
        <v>1</v>
      </c>
      <c r="C2" s="28" t="s">
        <v>67</v>
      </c>
      <c r="D2" s="28" t="s">
        <v>72</v>
      </c>
      <c r="E2" s="28" t="s">
        <v>5</v>
      </c>
      <c r="F2" s="28" t="s">
        <v>6</v>
      </c>
      <c r="G2" s="28" t="s">
        <v>7</v>
      </c>
      <c r="H2" s="28" t="s">
        <v>3</v>
      </c>
      <c r="I2" s="29" t="s">
        <v>4</v>
      </c>
      <c r="J2" s="2"/>
      <c r="K2" s="2"/>
    </row>
    <row r="3" spans="1:11" ht="15" x14ac:dyDescent="0.25">
      <c r="A3" s="7" t="s">
        <v>12</v>
      </c>
      <c r="B3" s="8">
        <v>15</v>
      </c>
      <c r="C3" s="8">
        <v>16</v>
      </c>
      <c r="D3" s="8">
        <v>40</v>
      </c>
      <c r="E3" s="11">
        <v>157500</v>
      </c>
      <c r="F3" s="36">
        <v>2240000</v>
      </c>
      <c r="G3" s="11">
        <v>7277500</v>
      </c>
      <c r="H3" s="11">
        <v>7277500</v>
      </c>
      <c r="I3" s="23">
        <f>Tabell35[[#This Row],[Beviljat belopp]]/Tabell35[[#This Row],[Totalt sökt belopp]]</f>
        <v>1</v>
      </c>
      <c r="J3" s="2"/>
      <c r="K3" s="2"/>
    </row>
    <row r="4" spans="1:11" ht="15" x14ac:dyDescent="0.25">
      <c r="A4" s="7" t="s">
        <v>13</v>
      </c>
      <c r="B4" s="8">
        <v>8</v>
      </c>
      <c r="C4" s="8">
        <v>15</v>
      </c>
      <c r="D4" s="8">
        <v>35</v>
      </c>
      <c r="E4" s="11">
        <v>24500</v>
      </c>
      <c r="F4" s="35">
        <v>2000000</v>
      </c>
      <c r="G4" s="11">
        <v>6324500</v>
      </c>
      <c r="H4" s="11">
        <v>6324500</v>
      </c>
      <c r="I4" s="23">
        <f>Tabell35[[#This Row],[Beviljat belopp]]/Tabell35[[#This Row],[Totalt sökt belopp]]</f>
        <v>1</v>
      </c>
      <c r="J4" s="2"/>
      <c r="K4" s="2"/>
    </row>
    <row r="5" spans="1:11" ht="15" x14ac:dyDescent="0.25">
      <c r="A5" s="7" t="s">
        <v>73</v>
      </c>
      <c r="B5" s="8">
        <v>5</v>
      </c>
      <c r="C5" s="8">
        <v>8</v>
      </c>
      <c r="D5" s="8">
        <v>20</v>
      </c>
      <c r="E5" s="11">
        <v>28000</v>
      </c>
      <c r="F5" s="35">
        <v>532000</v>
      </c>
      <c r="G5" s="11">
        <v>3000000</v>
      </c>
      <c r="H5" s="11">
        <v>3000000</v>
      </c>
      <c r="I5" s="23">
        <f>Tabell35[[#This Row],[Beviljat belopp]]/Tabell35[[#This Row],[Totalt sökt belopp]]</f>
        <v>1</v>
      </c>
      <c r="J5" s="2"/>
      <c r="K5" s="2"/>
    </row>
    <row r="6" spans="1:11" ht="15" x14ac:dyDescent="0.25">
      <c r="A6" s="7" t="s">
        <v>14</v>
      </c>
      <c r="B6" s="8">
        <v>6</v>
      </c>
      <c r="C6" s="8">
        <v>4</v>
      </c>
      <c r="D6" s="8">
        <v>10</v>
      </c>
      <c r="E6" s="11">
        <v>17500</v>
      </c>
      <c r="F6" s="35">
        <v>560000</v>
      </c>
      <c r="G6" s="11">
        <v>1797500</v>
      </c>
      <c r="H6" s="11">
        <v>1797500</v>
      </c>
      <c r="I6" s="23">
        <f>Tabell35[[#This Row],[Beviljat belopp]]/Tabell35[[#This Row],[Totalt sökt belopp]]</f>
        <v>1</v>
      </c>
      <c r="J6" s="2"/>
      <c r="K6" s="2"/>
    </row>
    <row r="7" spans="1:11" ht="15" x14ac:dyDescent="0.25">
      <c r="A7" s="7" t="s">
        <v>15</v>
      </c>
      <c r="B7" s="8">
        <v>6</v>
      </c>
      <c r="C7" s="8">
        <v>5</v>
      </c>
      <c r="D7" s="8">
        <v>2</v>
      </c>
      <c r="E7" s="11">
        <v>24500</v>
      </c>
      <c r="F7" s="35">
        <v>280000</v>
      </c>
      <c r="G7" s="11">
        <v>674500</v>
      </c>
      <c r="H7" s="11">
        <v>674500</v>
      </c>
      <c r="I7" s="23">
        <f>Tabell35[[#This Row],[Beviljat belopp]]/Tabell35[[#This Row],[Totalt sökt belopp]]</f>
        <v>1</v>
      </c>
      <c r="J7" s="2"/>
      <c r="K7" s="2"/>
    </row>
    <row r="8" spans="1:11" ht="15" x14ac:dyDescent="0.25">
      <c r="A8" s="7" t="s">
        <v>16</v>
      </c>
      <c r="B8" s="8">
        <v>12</v>
      </c>
      <c r="C8" s="8">
        <v>16</v>
      </c>
      <c r="D8" s="8">
        <v>70</v>
      </c>
      <c r="E8" s="11">
        <v>175000</v>
      </c>
      <c r="F8" s="35">
        <v>3440000</v>
      </c>
      <c r="G8" s="11">
        <v>11795000</v>
      </c>
      <c r="H8" s="11">
        <v>11795000</v>
      </c>
      <c r="I8" s="23">
        <f>Tabell35[[#This Row],[Beviljat belopp]]/Tabell35[[#This Row],[Totalt sökt belopp]]</f>
        <v>1</v>
      </c>
      <c r="J8" s="2"/>
      <c r="K8" s="2"/>
    </row>
    <row r="9" spans="1:11" ht="15" x14ac:dyDescent="0.25">
      <c r="A9" s="7" t="s">
        <v>17</v>
      </c>
      <c r="B9" s="8">
        <v>3</v>
      </c>
      <c r="C9" s="8">
        <v>3</v>
      </c>
      <c r="D9" s="8">
        <v>10</v>
      </c>
      <c r="E9" s="11">
        <v>35000</v>
      </c>
      <c r="F9" s="35">
        <v>520000</v>
      </c>
      <c r="G9" s="11">
        <v>1745000</v>
      </c>
      <c r="H9" s="11">
        <v>1745000</v>
      </c>
      <c r="I9" s="23">
        <f>Tabell35[[#This Row],[Beviljat belopp]]/Tabell35[[#This Row],[Totalt sökt belopp]]</f>
        <v>1</v>
      </c>
      <c r="J9" s="2"/>
      <c r="K9" s="2"/>
    </row>
    <row r="10" spans="1:11" ht="15" x14ac:dyDescent="0.25">
      <c r="A10" s="7" t="s">
        <v>18</v>
      </c>
      <c r="B10" s="8">
        <v>4</v>
      </c>
      <c r="C10" s="8">
        <v>18</v>
      </c>
      <c r="D10" s="8">
        <v>36</v>
      </c>
      <c r="E10" s="11">
        <v>42000</v>
      </c>
      <c r="F10" s="35">
        <v>2160000</v>
      </c>
      <c r="G10" s="11">
        <v>6702000</v>
      </c>
      <c r="H10" s="11">
        <v>3338870</v>
      </c>
      <c r="I10" s="23">
        <f>Tabell35[[#This Row],[Beviljat belopp]]/Tabell35[[#This Row],[Totalt sökt belopp]]</f>
        <v>0.49819009250969859</v>
      </c>
      <c r="J10" s="2"/>
      <c r="K10" s="2"/>
    </row>
    <row r="11" spans="1:11" ht="15" x14ac:dyDescent="0.25">
      <c r="A11" s="7" t="s">
        <v>19</v>
      </c>
      <c r="B11" s="8">
        <v>5</v>
      </c>
      <c r="C11" s="8">
        <v>6</v>
      </c>
      <c r="D11" s="8">
        <v>60</v>
      </c>
      <c r="E11" s="11">
        <v>49000</v>
      </c>
      <c r="F11" s="35">
        <v>2640000</v>
      </c>
      <c r="G11" s="11">
        <v>9469000</v>
      </c>
      <c r="H11" s="11">
        <v>6238239</v>
      </c>
      <c r="I11" s="23">
        <f>Tabell35[[#This Row],[Beviljat belopp]]/Tabell35[[#This Row],[Totalt sökt belopp]]</f>
        <v>0.65880652656035488</v>
      </c>
      <c r="J11" s="2"/>
      <c r="K11" s="2"/>
    </row>
    <row r="12" spans="1:11" ht="15" x14ac:dyDescent="0.25">
      <c r="A12" s="7" t="s">
        <v>20</v>
      </c>
      <c r="B12" s="8">
        <v>12</v>
      </c>
      <c r="C12" s="8">
        <v>95</v>
      </c>
      <c r="D12" s="8">
        <v>350</v>
      </c>
      <c r="E12" s="11">
        <v>560000</v>
      </c>
      <c r="F12" s="35">
        <v>17800000</v>
      </c>
      <c r="G12" s="11">
        <v>59710000</v>
      </c>
      <c r="H12" s="11">
        <v>21740315</v>
      </c>
      <c r="I12" s="23">
        <f>Tabell35[[#This Row],[Beviljat belopp]]/Tabell35[[#This Row],[Totalt sökt belopp]]</f>
        <v>0.36409839222910734</v>
      </c>
      <c r="J12" s="2"/>
      <c r="K12" s="2"/>
    </row>
    <row r="13" spans="1:11" ht="15" x14ac:dyDescent="0.25">
      <c r="A13" s="7" t="s">
        <v>21</v>
      </c>
      <c r="B13" s="8">
        <v>5</v>
      </c>
      <c r="C13" s="8">
        <v>22</v>
      </c>
      <c r="D13" s="8">
        <v>36</v>
      </c>
      <c r="E13" s="11">
        <v>59500</v>
      </c>
      <c r="F13" s="35">
        <v>2320000</v>
      </c>
      <c r="G13" s="11">
        <v>6999500</v>
      </c>
      <c r="H13" s="11">
        <v>6557359</v>
      </c>
      <c r="I13" s="23">
        <f>Tabell35[[#This Row],[Beviljat belopp]]/Tabell35[[#This Row],[Totalt sökt belopp]]</f>
        <v>0.93683248803485963</v>
      </c>
      <c r="J13" s="2"/>
      <c r="K13" s="2"/>
    </row>
    <row r="14" spans="1:11" ht="15" x14ac:dyDescent="0.25">
      <c r="A14" s="7" t="s">
        <v>24</v>
      </c>
      <c r="B14" s="8">
        <v>11</v>
      </c>
      <c r="C14" s="8">
        <v>3</v>
      </c>
      <c r="D14" s="8">
        <v>83</v>
      </c>
      <c r="E14" s="11">
        <v>129500</v>
      </c>
      <c r="F14" s="35">
        <v>1978000</v>
      </c>
      <c r="G14" s="11">
        <v>11327500</v>
      </c>
      <c r="H14" s="11">
        <v>11327500</v>
      </c>
      <c r="I14" s="23">
        <f>Tabell35[[#This Row],[Beviljat belopp]]/Tabell35[[#This Row],[Totalt sökt belopp]]</f>
        <v>1</v>
      </c>
      <c r="J14" s="2"/>
      <c r="K14" s="2"/>
    </row>
    <row r="15" spans="1:11" ht="15" x14ac:dyDescent="0.25">
      <c r="A15" s="7" t="s">
        <v>25</v>
      </c>
      <c r="B15" s="8">
        <v>3</v>
      </c>
      <c r="C15" s="8">
        <v>12</v>
      </c>
      <c r="D15" s="8">
        <v>25</v>
      </c>
      <c r="E15" s="11">
        <v>35000</v>
      </c>
      <c r="F15" s="35">
        <v>1480000</v>
      </c>
      <c r="G15" s="11">
        <v>4625000</v>
      </c>
      <c r="H15" s="11">
        <v>2737151</v>
      </c>
      <c r="I15" s="23">
        <f>Tabell35[[#This Row],[Beviljat belopp]]/Tabell35[[#This Row],[Totalt sökt belopp]]</f>
        <v>0.59181643243243243</v>
      </c>
      <c r="J15" s="2"/>
      <c r="K15" s="2"/>
    </row>
    <row r="16" spans="1:11" ht="15" x14ac:dyDescent="0.25">
      <c r="A16" s="7" t="s">
        <v>55</v>
      </c>
      <c r="B16" s="8">
        <v>3</v>
      </c>
      <c r="C16" s="8">
        <v>3</v>
      </c>
      <c r="D16" s="8">
        <v>22</v>
      </c>
      <c r="E16" s="11">
        <v>35000</v>
      </c>
      <c r="F16" s="35">
        <v>1000000</v>
      </c>
      <c r="G16" s="11">
        <v>3545000</v>
      </c>
      <c r="H16" s="11">
        <v>2670174</v>
      </c>
      <c r="I16" s="23">
        <f>Tabell35[[#This Row],[Beviljat belopp]]/Tabell35[[#This Row],[Totalt sökt belopp]]</f>
        <v>0.75322256699576873</v>
      </c>
      <c r="J16" s="2"/>
      <c r="K16" s="2"/>
    </row>
    <row r="17" spans="1:11" ht="15" x14ac:dyDescent="0.25">
      <c r="A17" s="7" t="s">
        <v>26</v>
      </c>
      <c r="B17" s="8">
        <v>3</v>
      </c>
      <c r="C17" s="8">
        <v>13</v>
      </c>
      <c r="D17" s="8">
        <v>30</v>
      </c>
      <c r="E17" s="11">
        <v>108500</v>
      </c>
      <c r="F17" s="35">
        <v>1720000</v>
      </c>
      <c r="G17" s="11">
        <v>5518500</v>
      </c>
      <c r="H17" s="11">
        <v>3019440</v>
      </c>
      <c r="I17" s="23">
        <f>Tabell35[[#This Row],[Beviljat belopp]]/Tabell35[[#This Row],[Totalt sökt belopp]]</f>
        <v>0.54714868170698561</v>
      </c>
      <c r="J17" s="2"/>
      <c r="K17" s="2"/>
    </row>
    <row r="18" spans="1:11" ht="15" x14ac:dyDescent="0.25">
      <c r="A18" s="7" t="s">
        <v>63</v>
      </c>
      <c r="B18" s="8">
        <v>3</v>
      </c>
      <c r="C18" s="8">
        <v>13</v>
      </c>
      <c r="D18" s="8">
        <v>44</v>
      </c>
      <c r="E18" s="11">
        <v>52500</v>
      </c>
      <c r="F18" s="35">
        <v>2280000</v>
      </c>
      <c r="G18" s="11">
        <v>7562500</v>
      </c>
      <c r="H18" s="11">
        <v>3440714</v>
      </c>
      <c r="I18" s="23">
        <f>Tabell35[[#This Row],[Beviljat belopp]]/Tabell35[[#This Row],[Totalt sökt belopp]]</f>
        <v>0.45497044628099176</v>
      </c>
      <c r="J18" s="2"/>
      <c r="K18" s="2"/>
    </row>
    <row r="19" spans="1:11" ht="15" x14ac:dyDescent="0.25">
      <c r="A19" s="7" t="s">
        <v>28</v>
      </c>
      <c r="B19" s="8">
        <v>6</v>
      </c>
      <c r="C19" s="8">
        <v>1</v>
      </c>
      <c r="D19" s="8">
        <v>6</v>
      </c>
      <c r="E19" s="11">
        <v>0</v>
      </c>
      <c r="F19" s="35">
        <v>280000</v>
      </c>
      <c r="G19" s="11">
        <v>970000</v>
      </c>
      <c r="H19" s="11">
        <v>970000</v>
      </c>
      <c r="I19" s="23">
        <f>Tabell35[[#This Row],[Beviljat belopp]]/Tabell35[[#This Row],[Totalt sökt belopp]]</f>
        <v>1</v>
      </c>
      <c r="J19" s="2"/>
      <c r="K19" s="2"/>
    </row>
    <row r="20" spans="1:11" ht="15" x14ac:dyDescent="0.25">
      <c r="A20" s="7" t="s">
        <v>29</v>
      </c>
      <c r="B20" s="8">
        <v>6</v>
      </c>
      <c r="C20" s="8">
        <v>30</v>
      </c>
      <c r="D20" s="8">
        <v>60</v>
      </c>
      <c r="E20" s="11">
        <v>210000</v>
      </c>
      <c r="F20" s="35">
        <v>3600000</v>
      </c>
      <c r="G20" s="11">
        <v>11310000</v>
      </c>
      <c r="H20" s="11">
        <v>6303455</v>
      </c>
      <c r="I20" s="23">
        <f>Tabell35[[#This Row],[Beviljat belopp]]/Tabell35[[#This Row],[Totalt sökt belopp]]</f>
        <v>0.55733465959328032</v>
      </c>
      <c r="J20" s="2"/>
      <c r="K20" s="2"/>
    </row>
    <row r="21" spans="1:11" ht="15" x14ac:dyDescent="0.25">
      <c r="A21" s="7" t="s">
        <v>30</v>
      </c>
      <c r="B21" s="8">
        <v>16</v>
      </c>
      <c r="C21" s="8">
        <v>32</v>
      </c>
      <c r="D21" s="8">
        <v>94</v>
      </c>
      <c r="E21" s="11">
        <v>248500</v>
      </c>
      <c r="F21" s="35">
        <v>5040000</v>
      </c>
      <c r="G21" s="11">
        <v>16588500</v>
      </c>
      <c r="H21" s="11">
        <v>12716226</v>
      </c>
      <c r="I21" s="23">
        <f>Tabell35[[#This Row],[Beviljat belopp]]/Tabell35[[#This Row],[Totalt sökt belopp]]</f>
        <v>0.76656876751966729</v>
      </c>
      <c r="J21" s="2"/>
      <c r="K21" s="2"/>
    </row>
    <row r="22" spans="1:11" ht="15" x14ac:dyDescent="0.25">
      <c r="A22" s="7" t="s">
        <v>31</v>
      </c>
      <c r="B22" s="8">
        <v>5</v>
      </c>
      <c r="C22" s="8">
        <v>10</v>
      </c>
      <c r="D22" s="8">
        <v>25</v>
      </c>
      <c r="E22" s="11">
        <v>70000</v>
      </c>
      <c r="F22" s="35">
        <v>1400000</v>
      </c>
      <c r="G22" s="11">
        <v>4520000</v>
      </c>
      <c r="H22" s="11">
        <v>4520000</v>
      </c>
      <c r="I22" s="23">
        <f>Tabell35[[#This Row],[Beviljat belopp]]/Tabell35[[#This Row],[Totalt sökt belopp]]</f>
        <v>1</v>
      </c>
      <c r="J22" s="2"/>
      <c r="K22" s="2"/>
    </row>
    <row r="23" spans="1:11" ht="15" x14ac:dyDescent="0.25">
      <c r="A23" s="7" t="s">
        <v>32</v>
      </c>
      <c r="B23" s="8">
        <v>3</v>
      </c>
      <c r="C23" s="8">
        <v>10</v>
      </c>
      <c r="D23" s="8">
        <v>15</v>
      </c>
      <c r="E23" s="11">
        <v>7000</v>
      </c>
      <c r="F23" s="35">
        <v>1000000</v>
      </c>
      <c r="G23" s="11">
        <v>2957000</v>
      </c>
      <c r="H23" s="11">
        <v>2584644</v>
      </c>
      <c r="I23" s="23">
        <f>Tabell35[[#This Row],[Beviljat belopp]]/Tabell35[[#This Row],[Totalt sökt belopp]]</f>
        <v>0.87407642881298608</v>
      </c>
      <c r="J23" s="2"/>
      <c r="K23" s="2"/>
    </row>
    <row r="24" spans="1:11" ht="15" x14ac:dyDescent="0.25">
      <c r="A24" s="7" t="s">
        <v>33</v>
      </c>
      <c r="B24" s="8">
        <v>4</v>
      </c>
      <c r="C24" s="8">
        <v>17</v>
      </c>
      <c r="D24" s="8">
        <v>49</v>
      </c>
      <c r="E24" s="11">
        <v>56000</v>
      </c>
      <c r="F24" s="35">
        <v>2640000</v>
      </c>
      <c r="G24" s="11">
        <v>8596000</v>
      </c>
      <c r="H24" s="11">
        <v>5124788</v>
      </c>
      <c r="I24" s="23">
        <f>Tabell35[[#This Row],[Beviljat belopp]]/Tabell35[[#This Row],[Totalt sökt belopp]]</f>
        <v>0.59618287575616569</v>
      </c>
      <c r="J24" s="2"/>
      <c r="K24" s="2"/>
    </row>
    <row r="25" spans="1:11" ht="15" x14ac:dyDescent="0.25">
      <c r="A25" s="7" t="s">
        <v>34</v>
      </c>
      <c r="B25" s="8">
        <v>4</v>
      </c>
      <c r="C25" s="8">
        <v>0</v>
      </c>
      <c r="D25" s="8">
        <v>3</v>
      </c>
      <c r="E25" s="11">
        <v>10500</v>
      </c>
      <c r="F25" s="35">
        <v>120000</v>
      </c>
      <c r="G25" s="11">
        <v>460500</v>
      </c>
      <c r="H25" s="11">
        <v>460500</v>
      </c>
      <c r="I25" s="23">
        <f>Tabell35[[#This Row],[Beviljat belopp]]/Tabell35[[#This Row],[Totalt sökt belopp]]</f>
        <v>1</v>
      </c>
      <c r="J25" s="2"/>
      <c r="K25" s="2"/>
    </row>
    <row r="26" spans="1:11" ht="15" x14ac:dyDescent="0.25">
      <c r="A26" s="7" t="s">
        <v>56</v>
      </c>
      <c r="B26" s="8">
        <v>5</v>
      </c>
      <c r="C26" s="8">
        <v>6</v>
      </c>
      <c r="D26" s="8">
        <v>7</v>
      </c>
      <c r="E26" s="11">
        <v>24500</v>
      </c>
      <c r="F26" s="35">
        <v>520000</v>
      </c>
      <c r="G26" s="11">
        <v>1494500</v>
      </c>
      <c r="H26" s="11">
        <v>1494500</v>
      </c>
      <c r="I26" s="23">
        <f>Tabell35[[#This Row],[Beviljat belopp]]/Tabell35[[#This Row],[Totalt sökt belopp]]</f>
        <v>1</v>
      </c>
      <c r="J26" s="2"/>
      <c r="K26" s="2"/>
    </row>
    <row r="27" spans="1:11" ht="15" x14ac:dyDescent="0.25">
      <c r="A27" s="7" t="s">
        <v>36</v>
      </c>
      <c r="B27" s="8">
        <v>7</v>
      </c>
      <c r="C27" s="8">
        <v>20</v>
      </c>
      <c r="D27" s="8">
        <v>50</v>
      </c>
      <c r="E27" s="11">
        <v>105000</v>
      </c>
      <c r="F27" s="35">
        <v>2800000</v>
      </c>
      <c r="G27" s="11">
        <v>9005000</v>
      </c>
      <c r="H27" s="11">
        <v>6413384</v>
      </c>
      <c r="I27" s="23">
        <f>Tabell35[[#This Row],[Beviljat belopp]]/Tabell35[[#This Row],[Totalt sökt belopp]]</f>
        <v>0.71220255413659084</v>
      </c>
      <c r="J27" s="2"/>
      <c r="K27" s="2"/>
    </row>
    <row r="28" spans="1:11" ht="15" x14ac:dyDescent="0.25">
      <c r="A28" s="7" t="s">
        <v>38</v>
      </c>
      <c r="B28" s="8">
        <v>5</v>
      </c>
      <c r="C28" s="8">
        <v>3</v>
      </c>
      <c r="D28" s="8">
        <v>24</v>
      </c>
      <c r="E28" s="11">
        <v>56000</v>
      </c>
      <c r="F28" s="35">
        <v>1080000</v>
      </c>
      <c r="G28" s="11">
        <v>3866000</v>
      </c>
      <c r="H28" s="11">
        <v>3449736</v>
      </c>
      <c r="I28" s="23">
        <f>Tabell35[[#This Row],[Beviljat belopp]]/Tabell35[[#This Row],[Totalt sökt belopp]]</f>
        <v>0.89232695292291775</v>
      </c>
      <c r="J28" s="2"/>
      <c r="K28" s="2"/>
    </row>
    <row r="29" spans="1:11" ht="15" x14ac:dyDescent="0.25">
      <c r="A29" s="7" t="s">
        <v>57</v>
      </c>
      <c r="B29" s="8">
        <v>13</v>
      </c>
      <c r="C29" s="8">
        <v>2</v>
      </c>
      <c r="D29" s="8">
        <v>20</v>
      </c>
      <c r="E29" s="11">
        <v>70000</v>
      </c>
      <c r="F29" s="35">
        <v>880000</v>
      </c>
      <c r="G29" s="11">
        <v>3210000</v>
      </c>
      <c r="H29" s="11">
        <v>3210000</v>
      </c>
      <c r="I29" s="23">
        <f>Tabell35[[#This Row],[Beviljat belopp]]/Tabell35[[#This Row],[Totalt sökt belopp]]</f>
        <v>1</v>
      </c>
      <c r="J29" s="2"/>
      <c r="K29" s="2"/>
    </row>
    <row r="30" spans="1:11" ht="15" x14ac:dyDescent="0.25">
      <c r="A30" s="7" t="s">
        <v>59</v>
      </c>
      <c r="B30" s="8">
        <v>3</v>
      </c>
      <c r="C30" s="8">
        <v>30</v>
      </c>
      <c r="D30" s="8">
        <v>60</v>
      </c>
      <c r="E30" s="11">
        <v>52500</v>
      </c>
      <c r="F30" s="35">
        <v>3600000</v>
      </c>
      <c r="G30" s="11">
        <v>11152500</v>
      </c>
      <c r="H30" s="11">
        <v>4743519</v>
      </c>
      <c r="I30" s="23">
        <f>Tabell35[[#This Row],[Beviljat belopp]]/Tabell35[[#This Row],[Totalt sökt belopp]]</f>
        <v>0.42533234700739747</v>
      </c>
      <c r="J30" s="2"/>
      <c r="K30" s="2"/>
    </row>
    <row r="31" spans="1:11" ht="15" x14ac:dyDescent="0.25">
      <c r="A31" s="7" t="s">
        <v>41</v>
      </c>
      <c r="B31" s="8">
        <v>1</v>
      </c>
      <c r="C31" s="8">
        <v>15</v>
      </c>
      <c r="D31" s="8">
        <v>38</v>
      </c>
      <c r="E31" s="11">
        <v>52500</v>
      </c>
      <c r="F31" s="35">
        <v>2120000</v>
      </c>
      <c r="G31" s="11">
        <v>6802500</v>
      </c>
      <c r="H31" s="11">
        <v>1272872</v>
      </c>
      <c r="I31" s="23">
        <f>Tabell35[[#This Row],[Beviljat belopp]]/Tabell35[[#This Row],[Totalt sökt belopp]]</f>
        <v>0.18711826534362366</v>
      </c>
      <c r="J31" s="2"/>
      <c r="K31" s="2"/>
    </row>
    <row r="32" spans="1:11" ht="15" x14ac:dyDescent="0.25">
      <c r="A32" s="7" t="s">
        <v>60</v>
      </c>
      <c r="B32" s="8">
        <v>5</v>
      </c>
      <c r="C32" s="8">
        <v>5</v>
      </c>
      <c r="D32" s="8">
        <v>26</v>
      </c>
      <c r="E32" s="11">
        <v>52500</v>
      </c>
      <c r="F32" s="35">
        <v>1240000</v>
      </c>
      <c r="G32" s="11">
        <v>4302500</v>
      </c>
      <c r="H32" s="11">
        <v>3749528</v>
      </c>
      <c r="I32" s="23">
        <f>Tabell35[[#This Row],[Beviljat belopp]]/Tabell35[[#This Row],[Totalt sökt belopp]]</f>
        <v>0.87147658338175482</v>
      </c>
      <c r="J32" s="2"/>
      <c r="K32" s="2"/>
    </row>
    <row r="33" spans="1:11" ht="15" x14ac:dyDescent="0.25">
      <c r="A33" s="7" t="s">
        <v>42</v>
      </c>
      <c r="B33" s="8">
        <v>15</v>
      </c>
      <c r="C33" s="8">
        <v>5</v>
      </c>
      <c r="D33" s="8">
        <v>10</v>
      </c>
      <c r="E33" s="11">
        <v>17500</v>
      </c>
      <c r="F33" s="35">
        <v>600000</v>
      </c>
      <c r="G33" s="11">
        <v>1867500</v>
      </c>
      <c r="H33" s="11">
        <v>1867500</v>
      </c>
      <c r="I33" s="23">
        <f>Tabell35[[#This Row],[Beviljat belopp]]/Tabell35[[#This Row],[Totalt sökt belopp]]</f>
        <v>1</v>
      </c>
      <c r="J33" s="2"/>
      <c r="K33" s="2"/>
    </row>
    <row r="34" spans="1:11" ht="15" x14ac:dyDescent="0.25">
      <c r="A34" s="7" t="s">
        <v>43</v>
      </c>
      <c r="B34" s="8">
        <v>3</v>
      </c>
      <c r="C34" s="8">
        <v>13</v>
      </c>
      <c r="D34" s="8">
        <v>35</v>
      </c>
      <c r="E34" s="11">
        <v>87500</v>
      </c>
      <c r="F34" s="35">
        <v>1920000</v>
      </c>
      <c r="G34" s="11">
        <v>6247500</v>
      </c>
      <c r="H34" s="11">
        <v>6247500</v>
      </c>
      <c r="I34" s="23">
        <f>Tabell35[[#This Row],[Beviljat belopp]]/Tabell35[[#This Row],[Totalt sökt belopp]]</f>
        <v>1</v>
      </c>
      <c r="J34" s="2"/>
      <c r="K34" s="2"/>
    </row>
    <row r="35" spans="1:11" ht="15" x14ac:dyDescent="0.25">
      <c r="A35" s="7" t="s">
        <v>45</v>
      </c>
      <c r="B35" s="8">
        <v>5</v>
      </c>
      <c r="C35" s="8">
        <v>2</v>
      </c>
      <c r="D35" s="8">
        <v>2</v>
      </c>
      <c r="E35" s="11">
        <v>7000</v>
      </c>
      <c r="F35" s="35">
        <v>80000</v>
      </c>
      <c r="G35" s="11">
        <v>367000</v>
      </c>
      <c r="H35" s="11">
        <v>367000</v>
      </c>
      <c r="I35" s="23">
        <f>Tabell35[[#This Row],[Beviljat belopp]]/Tabell35[[#This Row],[Totalt sökt belopp]]</f>
        <v>1</v>
      </c>
      <c r="J35" s="2"/>
      <c r="K35" s="2"/>
    </row>
    <row r="36" spans="1:11" ht="15" x14ac:dyDescent="0.25">
      <c r="A36" s="7" t="s">
        <v>47</v>
      </c>
      <c r="B36" s="8">
        <v>15</v>
      </c>
      <c r="C36" s="8">
        <v>27</v>
      </c>
      <c r="D36" s="8">
        <v>47</v>
      </c>
      <c r="E36" s="11">
        <v>101500</v>
      </c>
      <c r="F36" s="35">
        <v>2960000</v>
      </c>
      <c r="G36" s="11">
        <v>9041500</v>
      </c>
      <c r="H36" s="11">
        <v>9041500</v>
      </c>
      <c r="I36" s="23">
        <f>Tabell35[[#This Row],[Beviljat belopp]]/Tabell35[[#This Row],[Totalt sökt belopp]]</f>
        <v>1</v>
      </c>
      <c r="J36" s="2"/>
      <c r="K36" s="2"/>
    </row>
    <row r="37" spans="1:11" ht="15" x14ac:dyDescent="0.25">
      <c r="A37" s="7" t="s">
        <v>48</v>
      </c>
      <c r="B37" s="8">
        <v>7</v>
      </c>
      <c r="C37" s="8">
        <v>25</v>
      </c>
      <c r="D37" s="8">
        <v>45</v>
      </c>
      <c r="E37" s="11">
        <v>52500</v>
      </c>
      <c r="F37" s="35">
        <v>2800000</v>
      </c>
      <c r="G37" s="11">
        <v>8552500</v>
      </c>
      <c r="H37" s="11">
        <v>8552500</v>
      </c>
      <c r="I37" s="23">
        <f>Tabell35[[#This Row],[Beviljat belopp]]/Tabell35[[#This Row],[Totalt sökt belopp]]</f>
        <v>1</v>
      </c>
      <c r="J37" s="2"/>
      <c r="K37" s="2"/>
    </row>
    <row r="38" spans="1:11" ht="15" x14ac:dyDescent="0.25">
      <c r="A38" s="7" t="s">
        <v>51</v>
      </c>
      <c r="B38" s="8">
        <v>4</v>
      </c>
      <c r="C38" s="8">
        <v>15</v>
      </c>
      <c r="D38" s="8">
        <v>15</v>
      </c>
      <c r="E38" s="11">
        <v>52500</v>
      </c>
      <c r="F38" s="35">
        <v>1200000</v>
      </c>
      <c r="G38" s="11">
        <v>3352500</v>
      </c>
      <c r="H38" s="11">
        <v>3352500</v>
      </c>
      <c r="I38" s="23">
        <f>Tabell35[[#This Row],[Beviljat belopp]]/Tabell35[[#This Row],[Totalt sökt belopp]]</f>
        <v>1</v>
      </c>
      <c r="J38" s="2"/>
      <c r="K38" s="2"/>
    </row>
    <row r="39" spans="1:11" ht="15" x14ac:dyDescent="0.25">
      <c r="A39" s="7" t="s">
        <v>66</v>
      </c>
      <c r="B39" s="8">
        <v>5</v>
      </c>
      <c r="C39" s="8">
        <v>5</v>
      </c>
      <c r="D39" s="8">
        <v>5</v>
      </c>
      <c r="E39" s="11">
        <v>17500</v>
      </c>
      <c r="F39" s="35">
        <v>400000</v>
      </c>
      <c r="G39" s="11">
        <v>1117500</v>
      </c>
      <c r="H39" s="11">
        <v>1117500</v>
      </c>
      <c r="I39" s="23">
        <f>Tabell35[[#This Row],[Beviljat belopp]]/Tabell35[[#This Row],[Totalt sökt belopp]]</f>
        <v>1</v>
      </c>
      <c r="J39" s="2"/>
      <c r="K39" s="2"/>
    </row>
    <row r="40" spans="1:11" ht="15" x14ac:dyDescent="0.25">
      <c r="A40" s="9" t="s">
        <v>53</v>
      </c>
      <c r="B40" s="10">
        <v>12</v>
      </c>
      <c r="C40" s="8">
        <v>25</v>
      </c>
      <c r="D40" s="8">
        <v>36</v>
      </c>
      <c r="E40" s="11">
        <v>175000</v>
      </c>
      <c r="F40" s="35">
        <v>2440000</v>
      </c>
      <c r="G40" s="11">
        <v>7325000</v>
      </c>
      <c r="H40" s="11">
        <v>7325000</v>
      </c>
      <c r="I40" s="23">
        <f>Tabell35[[#This Row],[Beviljat belopp]]/Tabell35[[#This Row],[Totalt sökt belopp]]</f>
        <v>1</v>
      </c>
      <c r="J40" s="2"/>
      <c r="K40" s="2"/>
    </row>
    <row r="41" spans="1:11" ht="15" x14ac:dyDescent="0.25">
      <c r="A41" s="7" t="s">
        <v>54</v>
      </c>
      <c r="B41" s="31">
        <v>8</v>
      </c>
      <c r="C41" s="10">
        <v>4</v>
      </c>
      <c r="D41" s="10">
        <v>8</v>
      </c>
      <c r="E41" s="11">
        <v>31500</v>
      </c>
      <c r="F41" s="34">
        <v>349200</v>
      </c>
      <c r="G41" s="34">
        <v>1380700</v>
      </c>
      <c r="H41" s="12">
        <v>1380700</v>
      </c>
      <c r="I41" s="23">
        <f>Tabell35[[#This Row],[Beviljat belopp]]/Tabell35[[#This Row],[Totalt sökt belopp]]</f>
        <v>1</v>
      </c>
      <c r="J41" s="2"/>
      <c r="K41" s="2"/>
    </row>
    <row r="42" spans="1:11" ht="15" x14ac:dyDescent="0.25">
      <c r="A42" s="2"/>
      <c r="B42" s="2"/>
      <c r="C42" s="1"/>
      <c r="D42" s="1"/>
      <c r="E42" s="1"/>
      <c r="F42" s="1"/>
      <c r="G42" s="1"/>
      <c r="H42" s="32"/>
      <c r="I42" s="33"/>
      <c r="J42" s="2"/>
      <c r="K42" s="2"/>
    </row>
    <row r="43" spans="1:11" ht="15" x14ac:dyDescent="0.25">
      <c r="A43" s="17" t="s">
        <v>8</v>
      </c>
      <c r="B43" s="17">
        <f>SUM(Tabell35[Antal samverkande kommuner])</f>
        <v>261</v>
      </c>
      <c r="C43" s="17">
        <f>SUM(Tabell35[Sökta årsstudieplatser 
30 000 kr])</f>
        <v>554</v>
      </c>
      <c r="D43" s="17">
        <f>SUM(Tabell35[Sökta årsstudieplatser  
110 000 kr])</f>
        <v>1553</v>
      </c>
      <c r="E43" s="18">
        <f>SUM(Tabell35[Sökt belopp handledarutbildningar])</f>
        <v>3090500</v>
      </c>
      <c r="F43" s="18">
        <f>SUM(Tabell35[Sökt belopp arbetsplats])</f>
        <v>82019200</v>
      </c>
      <c r="G43" s="18">
        <f>SUM(Tabell35[Totalt sökt belopp])</f>
        <v>272559700</v>
      </c>
      <c r="H43" s="18">
        <f>SUM(Tabell35[Beviljat belopp])</f>
        <v>189948614</v>
      </c>
      <c r="I43" s="25"/>
      <c r="J43" s="2"/>
      <c r="K43" s="2"/>
    </row>
    <row r="44" spans="1:1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idden="1" x14ac:dyDescent="0.2">
      <c r="A45" s="2"/>
      <c r="B45" s="2"/>
      <c r="C45" s="2"/>
      <c r="D45" s="2"/>
      <c r="E45" s="2"/>
      <c r="F45" s="2"/>
      <c r="G45" s="2"/>
      <c r="H45" s="2"/>
      <c r="I45" s="2"/>
    </row>
    <row r="46" spans="1:11" hidden="1" x14ac:dyDescent="0.2">
      <c r="A46" s="2"/>
    </row>
    <row r="47" spans="1:11" hidden="1" x14ac:dyDescent="0.2">
      <c r="A47" s="2"/>
    </row>
    <row r="48" spans="1:11" hidden="1" x14ac:dyDescent="0.2">
      <c r="A48" s="2"/>
    </row>
    <row r="49" spans="1:11" hidden="1" x14ac:dyDescent="0.2">
      <c r="A49" s="2"/>
      <c r="J49" s="2"/>
      <c r="K49" s="2"/>
    </row>
    <row r="50" spans="1:11" hidden="1" x14ac:dyDescent="0.2">
      <c r="A50" s="2"/>
      <c r="B50" s="2"/>
      <c r="C50" s="2"/>
      <c r="D50" s="2"/>
      <c r="E50" s="2"/>
      <c r="F50" s="2"/>
      <c r="G50" s="2"/>
      <c r="H50" s="2"/>
      <c r="I50" s="2"/>
    </row>
    <row r="51" spans="1:11" x14ac:dyDescent="0.2">
      <c r="A51" s="43" t="s">
        <v>74</v>
      </c>
      <c r="B51" s="2"/>
      <c r="C51" s="2"/>
      <c r="D51" s="2"/>
      <c r="E51" s="2"/>
      <c r="F51" s="2"/>
      <c r="G51" s="2"/>
      <c r="H51" s="2"/>
      <c r="I51" s="2"/>
      <c r="J51" s="2"/>
      <c r="K51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6B697-357D-412D-B281-9C320E60E4B2}">
  <dimension ref="A1:J46"/>
  <sheetViews>
    <sheetView zoomScale="90" zoomScaleNormal="90" workbookViewId="0"/>
  </sheetViews>
  <sheetFormatPr defaultColWidth="0" defaultRowHeight="12.75" zeroHeight="1" x14ac:dyDescent="0.2"/>
  <cols>
    <col min="1" max="1" width="50.42578125" customWidth="1"/>
    <col min="2" max="2" width="19.42578125" customWidth="1"/>
    <col min="3" max="3" width="21.7109375" bestFit="1" customWidth="1"/>
    <col min="4" max="4" width="23" customWidth="1"/>
    <col min="5" max="5" width="23.42578125" customWidth="1"/>
    <col min="6" max="6" width="20.85546875" customWidth="1"/>
    <col min="7" max="7" width="16.85546875" customWidth="1"/>
    <col min="8" max="8" width="15.7109375" customWidth="1"/>
    <col min="9" max="10" width="9.140625" customWidth="1"/>
    <col min="11" max="16384" width="9.140625" hidden="1"/>
  </cols>
  <sheetData>
    <row r="1" spans="1:10" ht="62.25" customHeight="1" x14ac:dyDescent="0.2">
      <c r="B1" s="38"/>
      <c r="C1" s="39"/>
      <c r="D1" s="39"/>
      <c r="E1" s="39"/>
      <c r="F1" s="39"/>
      <c r="G1" s="39"/>
      <c r="H1" s="39"/>
      <c r="I1" s="2"/>
      <c r="J1" s="2"/>
    </row>
    <row r="2" spans="1:10" ht="30" customHeight="1" x14ac:dyDescent="0.2">
      <c r="A2" s="19" t="s">
        <v>0</v>
      </c>
      <c r="B2" s="19" t="s">
        <v>1</v>
      </c>
      <c r="C2" s="20" t="s">
        <v>9</v>
      </c>
      <c r="D2" s="20" t="s">
        <v>10</v>
      </c>
      <c r="E2" s="20" t="s">
        <v>11</v>
      </c>
      <c r="F2" s="20" t="s">
        <v>2</v>
      </c>
      <c r="G2" s="20" t="s">
        <v>3</v>
      </c>
      <c r="H2" s="20" t="s">
        <v>4</v>
      </c>
      <c r="I2" s="2"/>
      <c r="J2" s="2"/>
    </row>
    <row r="3" spans="1:10" ht="15" x14ac:dyDescent="0.25">
      <c r="A3" s="8" t="s">
        <v>12</v>
      </c>
      <c r="B3" s="8">
        <v>15</v>
      </c>
      <c r="C3" s="21">
        <v>26</v>
      </c>
      <c r="D3" s="21">
        <v>17</v>
      </c>
      <c r="E3" s="21">
        <v>66</v>
      </c>
      <c r="F3" s="22">
        <v>9003000</v>
      </c>
      <c r="G3" s="22">
        <v>7215142</v>
      </c>
      <c r="H3" s="30">
        <f>Tabell5[[#This Row],[Beviljat belopp]]/Tabell5[[#This Row],[Sökt belopp]]</f>
        <v>0.80141530600910804</v>
      </c>
      <c r="I3" s="2"/>
      <c r="J3" s="2"/>
    </row>
    <row r="4" spans="1:10" ht="15" x14ac:dyDescent="0.25">
      <c r="A4" s="8" t="s">
        <v>13</v>
      </c>
      <c r="B4" s="8">
        <v>8</v>
      </c>
      <c r="C4" s="8">
        <v>36</v>
      </c>
      <c r="D4" s="8">
        <v>16</v>
      </c>
      <c r="E4" s="8">
        <v>16</v>
      </c>
      <c r="F4" s="11">
        <v>4784000</v>
      </c>
      <c r="G4" s="11">
        <v>4784000</v>
      </c>
      <c r="H4" s="30">
        <f>Tabell5[[#This Row],[Beviljat belopp]]/Tabell5[[#This Row],[Sökt belopp]]</f>
        <v>1</v>
      </c>
      <c r="I4" s="2"/>
      <c r="J4" s="2"/>
    </row>
    <row r="5" spans="1:10" ht="15" x14ac:dyDescent="0.25">
      <c r="A5" s="8" t="s">
        <v>14</v>
      </c>
      <c r="B5" s="8">
        <v>6</v>
      </c>
      <c r="C5" s="21">
        <v>0</v>
      </c>
      <c r="D5" s="21">
        <v>0</v>
      </c>
      <c r="E5" s="21">
        <v>18</v>
      </c>
      <c r="F5" s="22">
        <v>1710000</v>
      </c>
      <c r="G5" s="22">
        <v>1710000</v>
      </c>
      <c r="H5" s="30">
        <f>Tabell5[[#This Row],[Beviljat belopp]]/Tabell5[[#This Row],[Sökt belopp]]</f>
        <v>1</v>
      </c>
      <c r="I5" s="2"/>
      <c r="J5" s="2"/>
    </row>
    <row r="6" spans="1:10" ht="15" x14ac:dyDescent="0.25">
      <c r="A6" s="8" t="s">
        <v>15</v>
      </c>
      <c r="B6" s="8">
        <v>6</v>
      </c>
      <c r="C6" s="8">
        <v>22</v>
      </c>
      <c r="D6" s="8">
        <v>18</v>
      </c>
      <c r="E6" s="8">
        <v>49</v>
      </c>
      <c r="F6" s="11">
        <v>7217000</v>
      </c>
      <c r="G6" s="11">
        <v>4396079</v>
      </c>
      <c r="H6" s="30">
        <f>Tabell5[[#This Row],[Beviljat belopp]]/Tabell5[[#This Row],[Sökt belopp]]</f>
        <v>0.60912830816128583</v>
      </c>
      <c r="I6" s="2"/>
      <c r="J6" s="2"/>
    </row>
    <row r="7" spans="1:10" ht="15" x14ac:dyDescent="0.25">
      <c r="A7" s="8" t="s">
        <v>16</v>
      </c>
      <c r="B7" s="8">
        <v>12</v>
      </c>
      <c r="C7" s="21">
        <v>39</v>
      </c>
      <c r="D7" s="21">
        <v>10</v>
      </c>
      <c r="E7" s="21">
        <v>29</v>
      </c>
      <c r="F7" s="22">
        <v>5785000</v>
      </c>
      <c r="G7" s="22">
        <v>5785000</v>
      </c>
      <c r="H7" s="30">
        <f>Tabell5[[#This Row],[Beviljat belopp]]/Tabell5[[#This Row],[Sökt belopp]]</f>
        <v>1</v>
      </c>
      <c r="I7" s="2"/>
      <c r="J7" s="2"/>
    </row>
    <row r="8" spans="1:10" ht="15" x14ac:dyDescent="0.25">
      <c r="A8" s="8" t="s">
        <v>17</v>
      </c>
      <c r="B8" s="8">
        <v>3</v>
      </c>
      <c r="C8" s="8">
        <v>3</v>
      </c>
      <c r="D8" s="8">
        <v>0</v>
      </c>
      <c r="E8" s="8">
        <v>5</v>
      </c>
      <c r="F8" s="11">
        <v>655000</v>
      </c>
      <c r="G8" s="11">
        <v>655000</v>
      </c>
      <c r="H8" s="30">
        <f>Tabell5[[#This Row],[Beviljat belopp]]/Tabell5[[#This Row],[Sökt belopp]]</f>
        <v>1</v>
      </c>
      <c r="I8" s="2"/>
      <c r="J8" s="2"/>
    </row>
    <row r="9" spans="1:10" ht="15" x14ac:dyDescent="0.25">
      <c r="A9" s="8" t="s">
        <v>19</v>
      </c>
      <c r="B9" s="8">
        <v>5</v>
      </c>
      <c r="C9" s="21">
        <v>51</v>
      </c>
      <c r="D9" s="21">
        <v>5</v>
      </c>
      <c r="E9" s="21">
        <v>58</v>
      </c>
      <c r="F9" s="22">
        <v>8915000</v>
      </c>
      <c r="G9" s="22">
        <v>3623175</v>
      </c>
      <c r="H9" s="30">
        <f>Tabell5[[#This Row],[Beviljat belopp]]/Tabell5[[#This Row],[Sökt belopp]]</f>
        <v>0.4064133482893999</v>
      </c>
      <c r="I9" s="2"/>
      <c r="J9" s="2"/>
    </row>
    <row r="10" spans="1:10" ht="15" x14ac:dyDescent="0.25">
      <c r="A10" s="8" t="s">
        <v>20</v>
      </c>
      <c r="B10" s="8">
        <v>13</v>
      </c>
      <c r="C10" s="8">
        <v>100</v>
      </c>
      <c r="D10" s="8">
        <v>0</v>
      </c>
      <c r="E10" s="8">
        <v>135</v>
      </c>
      <c r="F10" s="11">
        <v>18825000</v>
      </c>
      <c r="G10" s="11">
        <v>18825000</v>
      </c>
      <c r="H10" s="30">
        <f>Tabell5[[#This Row],[Beviljat belopp]]/Tabell5[[#This Row],[Sökt belopp]]</f>
        <v>1</v>
      </c>
      <c r="I10" s="2"/>
      <c r="J10" s="2"/>
    </row>
    <row r="11" spans="1:10" ht="15" x14ac:dyDescent="0.25">
      <c r="A11" s="8" t="s">
        <v>21</v>
      </c>
      <c r="B11" s="8">
        <v>5</v>
      </c>
      <c r="C11" s="21">
        <v>25</v>
      </c>
      <c r="D11" s="21">
        <v>0</v>
      </c>
      <c r="E11" s="21">
        <v>30</v>
      </c>
      <c r="F11" s="22">
        <v>4350000</v>
      </c>
      <c r="G11" s="22">
        <v>4350000</v>
      </c>
      <c r="H11" s="30">
        <f>Tabell5[[#This Row],[Beviljat belopp]]/Tabell5[[#This Row],[Sökt belopp]]</f>
        <v>1</v>
      </c>
      <c r="I11" s="2"/>
      <c r="J11" s="2"/>
    </row>
    <row r="12" spans="1:10" ht="15" x14ac:dyDescent="0.25">
      <c r="A12" s="8" t="s">
        <v>24</v>
      </c>
      <c r="B12" s="8">
        <v>11</v>
      </c>
      <c r="C12" s="8">
        <v>48</v>
      </c>
      <c r="D12" s="8">
        <v>0</v>
      </c>
      <c r="E12" s="8">
        <v>133</v>
      </c>
      <c r="F12" s="11">
        <v>15515000</v>
      </c>
      <c r="G12" s="11">
        <v>9015723</v>
      </c>
      <c r="H12" s="30">
        <f>Tabell5[[#This Row],[Beviljat belopp]]/Tabell5[[#This Row],[Sökt belopp]]</f>
        <v>0.58109719626168221</v>
      </c>
      <c r="I12" s="2"/>
      <c r="J12" s="2"/>
    </row>
    <row r="13" spans="1:10" ht="15" x14ac:dyDescent="0.25">
      <c r="A13" s="8" t="s">
        <v>25</v>
      </c>
      <c r="B13" s="8">
        <v>3</v>
      </c>
      <c r="C13" s="21">
        <v>17</v>
      </c>
      <c r="D13" s="21">
        <v>10</v>
      </c>
      <c r="E13" s="21">
        <v>23</v>
      </c>
      <c r="F13" s="22">
        <v>3895000</v>
      </c>
      <c r="G13" s="22">
        <v>1583418</v>
      </c>
      <c r="H13" s="30">
        <f>Tabell5[[#This Row],[Beviljat belopp]]/Tabell5[[#This Row],[Sökt belopp]]</f>
        <v>0.40652580231065466</v>
      </c>
      <c r="I13" s="2"/>
      <c r="J13" s="2"/>
    </row>
    <row r="14" spans="1:10" ht="15" x14ac:dyDescent="0.25">
      <c r="A14" s="8" t="s">
        <v>55</v>
      </c>
      <c r="B14" s="8">
        <v>3</v>
      </c>
      <c r="C14" s="8">
        <v>0</v>
      </c>
      <c r="D14" s="8">
        <v>0</v>
      </c>
      <c r="E14" s="8">
        <v>20</v>
      </c>
      <c r="F14" s="11">
        <v>1900000</v>
      </c>
      <c r="G14" s="11">
        <v>1900000</v>
      </c>
      <c r="H14" s="30">
        <f>Tabell5[[#This Row],[Beviljat belopp]]/Tabell5[[#This Row],[Sökt belopp]]</f>
        <v>1</v>
      </c>
      <c r="I14" s="2"/>
      <c r="J14" s="2"/>
    </row>
    <row r="15" spans="1:10" ht="15" x14ac:dyDescent="0.25">
      <c r="A15" s="8" t="s">
        <v>26</v>
      </c>
      <c r="B15" s="8">
        <v>3</v>
      </c>
      <c r="C15" s="21">
        <v>7</v>
      </c>
      <c r="D15" s="21">
        <v>2</v>
      </c>
      <c r="E15" s="21">
        <v>12</v>
      </c>
      <c r="F15" s="22">
        <v>1698000</v>
      </c>
      <c r="G15" s="22">
        <v>1476734</v>
      </c>
      <c r="H15" s="30">
        <f>Tabell5[[#This Row],[Beviljat belopp]]/Tabell5[[#This Row],[Sökt belopp]]</f>
        <v>0.86969022379269734</v>
      </c>
      <c r="I15" s="2"/>
      <c r="J15" s="2"/>
    </row>
    <row r="16" spans="1:10" ht="15" x14ac:dyDescent="0.25">
      <c r="A16" s="8" t="s">
        <v>63</v>
      </c>
      <c r="B16" s="8">
        <v>3</v>
      </c>
      <c r="C16" s="8">
        <v>10</v>
      </c>
      <c r="D16" s="8">
        <v>2</v>
      </c>
      <c r="E16" s="8">
        <v>21</v>
      </c>
      <c r="F16" s="11">
        <v>2733000</v>
      </c>
      <c r="G16" s="11">
        <v>2733000</v>
      </c>
      <c r="H16" s="30">
        <f>Tabell5[[#This Row],[Beviljat belopp]]/Tabell5[[#This Row],[Sökt belopp]]</f>
        <v>1</v>
      </c>
      <c r="I16" s="2"/>
      <c r="J16" s="2"/>
    </row>
    <row r="17" spans="1:10" ht="15" x14ac:dyDescent="0.25">
      <c r="A17" s="8" t="s">
        <v>61</v>
      </c>
      <c r="B17" s="8">
        <v>5</v>
      </c>
      <c r="C17" s="21">
        <v>14</v>
      </c>
      <c r="D17" s="21">
        <v>0</v>
      </c>
      <c r="E17" s="21">
        <v>18</v>
      </c>
      <c r="F17" s="22">
        <v>2550000</v>
      </c>
      <c r="G17" s="22">
        <v>2550000</v>
      </c>
      <c r="H17" s="30">
        <f>Tabell5[[#This Row],[Beviljat belopp]]/Tabell5[[#This Row],[Sökt belopp]]</f>
        <v>1</v>
      </c>
      <c r="I17" s="2"/>
      <c r="J17" s="2"/>
    </row>
    <row r="18" spans="1:10" ht="15" x14ac:dyDescent="0.25">
      <c r="A18" s="8" t="s">
        <v>27</v>
      </c>
      <c r="B18" s="8">
        <v>3</v>
      </c>
      <c r="C18" s="8">
        <v>24</v>
      </c>
      <c r="D18" s="8">
        <v>0</v>
      </c>
      <c r="E18" s="8">
        <v>18</v>
      </c>
      <c r="F18" s="11">
        <v>3150000</v>
      </c>
      <c r="G18" s="11">
        <v>3150000</v>
      </c>
      <c r="H18" s="30">
        <f>Tabell5[[#This Row],[Beviljat belopp]]/Tabell5[[#This Row],[Sökt belopp]]</f>
        <v>1</v>
      </c>
      <c r="I18" s="2"/>
      <c r="J18" s="2"/>
    </row>
    <row r="19" spans="1:10" ht="15" x14ac:dyDescent="0.25">
      <c r="A19" s="8" t="s">
        <v>28</v>
      </c>
      <c r="B19" s="8">
        <v>4</v>
      </c>
      <c r="C19" s="21">
        <v>27</v>
      </c>
      <c r="D19" s="21">
        <v>0</v>
      </c>
      <c r="E19" s="21">
        <v>51</v>
      </c>
      <c r="F19" s="22">
        <v>6465000</v>
      </c>
      <c r="G19" s="22">
        <v>3360766</v>
      </c>
      <c r="H19" s="30">
        <f>Tabell5[[#This Row],[Beviljat belopp]]/Tabell5[[#This Row],[Sökt belopp]]</f>
        <v>0.51984006187161635</v>
      </c>
      <c r="I19" s="2"/>
      <c r="J19" s="2"/>
    </row>
    <row r="20" spans="1:10" ht="15" x14ac:dyDescent="0.25">
      <c r="A20" s="8" t="s">
        <v>29</v>
      </c>
      <c r="B20" s="8">
        <v>6</v>
      </c>
      <c r="C20" s="8">
        <v>20</v>
      </c>
      <c r="D20" s="8">
        <v>0</v>
      </c>
      <c r="E20" s="8">
        <v>40</v>
      </c>
      <c r="F20" s="11">
        <v>5000000</v>
      </c>
      <c r="G20" s="11">
        <v>4357718</v>
      </c>
      <c r="H20" s="30">
        <f>Tabell5[[#This Row],[Beviljat belopp]]/Tabell5[[#This Row],[Sökt belopp]]</f>
        <v>0.87154359999999997</v>
      </c>
      <c r="I20" s="2"/>
      <c r="J20" s="2"/>
    </row>
    <row r="21" spans="1:10" ht="15" x14ac:dyDescent="0.25">
      <c r="A21" s="8" t="s">
        <v>30</v>
      </c>
      <c r="B21" s="8">
        <v>16</v>
      </c>
      <c r="C21" s="21">
        <v>73</v>
      </c>
      <c r="D21" s="21">
        <v>27</v>
      </c>
      <c r="E21" s="21">
        <v>102</v>
      </c>
      <c r="F21" s="22">
        <v>15933000</v>
      </c>
      <c r="G21" s="22">
        <v>7455827</v>
      </c>
      <c r="H21" s="30">
        <f>Tabell5[[#This Row],[Beviljat belopp]]/Tabell5[[#This Row],[Sökt belopp]]</f>
        <v>0.46794872277662714</v>
      </c>
      <c r="I21" s="2"/>
      <c r="J21" s="2"/>
    </row>
    <row r="22" spans="1:10" ht="15" x14ac:dyDescent="0.25">
      <c r="A22" s="8" t="s">
        <v>32</v>
      </c>
      <c r="B22" s="8">
        <v>3</v>
      </c>
      <c r="C22" s="8">
        <v>4</v>
      </c>
      <c r="D22" s="8">
        <v>5</v>
      </c>
      <c r="E22" s="8">
        <v>10</v>
      </c>
      <c r="F22" s="11">
        <v>1535000</v>
      </c>
      <c r="G22" s="11">
        <v>1208560</v>
      </c>
      <c r="H22" s="30">
        <f>Tabell5[[#This Row],[Beviljat belopp]]/Tabell5[[#This Row],[Sökt belopp]]</f>
        <v>0.78733550488599346</v>
      </c>
      <c r="I22" s="2"/>
      <c r="J22" s="2"/>
    </row>
    <row r="23" spans="1:10" ht="15" x14ac:dyDescent="0.25">
      <c r="A23" s="8" t="s">
        <v>34</v>
      </c>
      <c r="B23" s="8">
        <v>4</v>
      </c>
      <c r="C23" s="21">
        <v>10</v>
      </c>
      <c r="D23" s="21">
        <v>0</v>
      </c>
      <c r="E23" s="21">
        <v>40</v>
      </c>
      <c r="F23" s="22">
        <v>4400000</v>
      </c>
      <c r="G23" s="22">
        <v>1982160</v>
      </c>
      <c r="H23" s="30">
        <f>Tabell5[[#This Row],[Beviljat belopp]]/Tabell5[[#This Row],[Sökt belopp]]</f>
        <v>0.45049090909090911</v>
      </c>
      <c r="I23" s="2"/>
      <c r="J23" s="2"/>
    </row>
    <row r="24" spans="1:10" ht="15" x14ac:dyDescent="0.25">
      <c r="A24" s="8" t="s">
        <v>35</v>
      </c>
      <c r="B24" s="8">
        <v>3</v>
      </c>
      <c r="C24" s="8">
        <v>5</v>
      </c>
      <c r="D24" s="8">
        <v>0</v>
      </c>
      <c r="E24" s="8">
        <v>20</v>
      </c>
      <c r="F24" s="11">
        <v>2200000</v>
      </c>
      <c r="G24" s="11">
        <v>2200000</v>
      </c>
      <c r="H24" s="30">
        <f>Tabell5[[#This Row],[Beviljat belopp]]/Tabell5[[#This Row],[Sökt belopp]]</f>
        <v>1</v>
      </c>
      <c r="I24" s="2"/>
      <c r="J24" s="2"/>
    </row>
    <row r="25" spans="1:10" ht="15" x14ac:dyDescent="0.25">
      <c r="A25" s="8" t="s">
        <v>36</v>
      </c>
      <c r="B25" s="8">
        <v>7</v>
      </c>
      <c r="C25" s="21">
        <v>45</v>
      </c>
      <c r="D25" s="21">
        <v>0</v>
      </c>
      <c r="E25" s="21">
        <v>200</v>
      </c>
      <c r="F25" s="22">
        <v>21700000</v>
      </c>
      <c r="G25" s="22">
        <v>5083114</v>
      </c>
      <c r="H25" s="30">
        <f>Tabell5[[#This Row],[Beviljat belopp]]/Tabell5[[#This Row],[Sökt belopp]]</f>
        <v>0.23424488479262673</v>
      </c>
      <c r="I25" s="2"/>
      <c r="J25" s="2"/>
    </row>
    <row r="26" spans="1:10" ht="15" x14ac:dyDescent="0.25">
      <c r="A26" s="8" t="s">
        <v>57</v>
      </c>
      <c r="B26" s="8">
        <v>13</v>
      </c>
      <c r="C26" s="8">
        <v>50</v>
      </c>
      <c r="D26" s="8">
        <v>20</v>
      </c>
      <c r="E26" s="8">
        <v>110</v>
      </c>
      <c r="F26" s="11">
        <v>14830000</v>
      </c>
      <c r="G26" s="11">
        <v>9872605</v>
      </c>
      <c r="H26" s="30">
        <f>Tabell5[[#This Row],[Beviljat belopp]]/Tabell5[[#This Row],[Sökt belopp]]</f>
        <v>0.66571847606203638</v>
      </c>
      <c r="I26" s="2"/>
      <c r="J26" s="2"/>
    </row>
    <row r="27" spans="1:10" ht="15" x14ac:dyDescent="0.25">
      <c r="A27" s="8" t="s">
        <v>58</v>
      </c>
      <c r="B27" s="8">
        <v>26</v>
      </c>
      <c r="C27" s="21">
        <v>200</v>
      </c>
      <c r="D27" s="21">
        <v>200</v>
      </c>
      <c r="E27" s="21">
        <v>270</v>
      </c>
      <c r="F27" s="22">
        <v>51450000</v>
      </c>
      <c r="G27" s="22">
        <v>50981784</v>
      </c>
      <c r="H27" s="30">
        <f>Tabell5[[#This Row],[Beviljat belopp]]/Tabell5[[#This Row],[Sökt belopp]]</f>
        <v>0.99089959183673471</v>
      </c>
      <c r="I27" s="2"/>
      <c r="J27" s="2"/>
    </row>
    <row r="28" spans="1:10" ht="15" x14ac:dyDescent="0.25">
      <c r="A28" s="8" t="s">
        <v>39</v>
      </c>
      <c r="B28" s="8">
        <v>3</v>
      </c>
      <c r="C28" s="8">
        <v>20</v>
      </c>
      <c r="D28" s="8">
        <v>0</v>
      </c>
      <c r="E28" s="8">
        <v>21</v>
      </c>
      <c r="F28" s="11">
        <v>3195000</v>
      </c>
      <c r="G28" s="11">
        <v>1760959</v>
      </c>
      <c r="H28" s="30">
        <f>Tabell5[[#This Row],[Beviljat belopp]]/Tabell5[[#This Row],[Sökt belopp]]</f>
        <v>0.55116087636932709</v>
      </c>
      <c r="I28" s="2"/>
      <c r="J28" s="2"/>
    </row>
    <row r="29" spans="1:10" ht="15" x14ac:dyDescent="0.25">
      <c r="A29" s="8" t="s">
        <v>40</v>
      </c>
      <c r="B29" s="8">
        <v>3</v>
      </c>
      <c r="C29" s="21">
        <v>2</v>
      </c>
      <c r="D29" s="21">
        <v>0</v>
      </c>
      <c r="E29" s="21">
        <v>8</v>
      </c>
      <c r="F29" s="22">
        <v>880000</v>
      </c>
      <c r="G29" s="22">
        <v>880000</v>
      </c>
      <c r="H29" s="30">
        <f>Tabell5[[#This Row],[Beviljat belopp]]/Tabell5[[#This Row],[Sökt belopp]]</f>
        <v>1</v>
      </c>
      <c r="I29" s="2"/>
      <c r="J29" s="2"/>
    </row>
    <row r="30" spans="1:10" ht="15" x14ac:dyDescent="0.25">
      <c r="A30" s="8" t="s">
        <v>41</v>
      </c>
      <c r="B30" s="8">
        <v>1</v>
      </c>
      <c r="C30" s="8">
        <v>18</v>
      </c>
      <c r="D30" s="8">
        <v>0</v>
      </c>
      <c r="E30" s="8">
        <v>45</v>
      </c>
      <c r="F30" s="11">
        <v>5355000</v>
      </c>
      <c r="G30" s="11">
        <v>1431803</v>
      </c>
      <c r="H30" s="30">
        <f>Tabell5[[#This Row],[Beviljat belopp]]/Tabell5[[#This Row],[Sökt belopp]]</f>
        <v>0.26737684407096174</v>
      </c>
      <c r="I30" s="2"/>
      <c r="J30" s="2"/>
    </row>
    <row r="31" spans="1:10" ht="15" x14ac:dyDescent="0.25">
      <c r="A31" s="8" t="s">
        <v>60</v>
      </c>
      <c r="B31" s="8">
        <v>5</v>
      </c>
      <c r="C31" s="8">
        <v>28</v>
      </c>
      <c r="D31" s="8">
        <v>0</v>
      </c>
      <c r="E31" s="8">
        <v>27</v>
      </c>
      <c r="F31" s="11">
        <v>4245000</v>
      </c>
      <c r="G31" s="11">
        <v>2760507</v>
      </c>
      <c r="H31" s="30">
        <f>Tabell5[[#This Row],[Beviljat belopp]]/Tabell5[[#This Row],[Sökt belopp]]</f>
        <v>0.65029611307420498</v>
      </c>
      <c r="I31" s="2"/>
      <c r="J31" s="2"/>
    </row>
    <row r="32" spans="1:10" ht="15" x14ac:dyDescent="0.25">
      <c r="A32" s="8" t="s">
        <v>42</v>
      </c>
      <c r="B32" s="8">
        <v>15</v>
      </c>
      <c r="C32" s="21">
        <v>60</v>
      </c>
      <c r="D32" s="21">
        <v>0</v>
      </c>
      <c r="E32" s="21">
        <v>100</v>
      </c>
      <c r="F32" s="22">
        <v>13100000</v>
      </c>
      <c r="G32" s="22">
        <v>7159802</v>
      </c>
      <c r="H32" s="30">
        <f>Tabell5[[#This Row],[Beviljat belopp]]/Tabell5[[#This Row],[Sökt belopp]]</f>
        <v>0.54654977099236646</v>
      </c>
      <c r="I32" s="2"/>
      <c r="J32" s="2"/>
    </row>
    <row r="33" spans="1:10" ht="15" x14ac:dyDescent="0.25">
      <c r="A33" s="8" t="s">
        <v>65</v>
      </c>
      <c r="B33" s="8">
        <v>3</v>
      </c>
      <c r="C33" s="8">
        <v>67</v>
      </c>
      <c r="D33" s="8">
        <v>2</v>
      </c>
      <c r="E33" s="8">
        <v>110</v>
      </c>
      <c r="F33" s="11">
        <v>14608000</v>
      </c>
      <c r="G33" s="11">
        <v>4436683</v>
      </c>
      <c r="H33" s="30">
        <f>Tabell5[[#This Row],[Beviljat belopp]]/Tabell5[[#This Row],[Sökt belopp]]</f>
        <v>0.30371597754654983</v>
      </c>
      <c r="I33" s="2"/>
      <c r="J33" s="2"/>
    </row>
    <row r="34" spans="1:10" ht="15" x14ac:dyDescent="0.25">
      <c r="A34" s="8" t="s">
        <v>46</v>
      </c>
      <c r="B34" s="8">
        <v>14</v>
      </c>
      <c r="C34" s="21">
        <v>35</v>
      </c>
      <c r="D34" s="21">
        <v>0</v>
      </c>
      <c r="E34" s="21">
        <v>40</v>
      </c>
      <c r="F34" s="22">
        <v>5900000</v>
      </c>
      <c r="G34" s="22">
        <v>5900000</v>
      </c>
      <c r="H34" s="30">
        <f>Tabell5[[#This Row],[Beviljat belopp]]/Tabell5[[#This Row],[Sökt belopp]]</f>
        <v>1</v>
      </c>
      <c r="I34" s="2"/>
      <c r="J34" s="2"/>
    </row>
    <row r="35" spans="1:10" ht="15" x14ac:dyDescent="0.25">
      <c r="A35" s="8" t="s">
        <v>47</v>
      </c>
      <c r="B35" s="8">
        <v>15</v>
      </c>
      <c r="C35" s="8">
        <v>60</v>
      </c>
      <c r="D35" s="8">
        <v>12</v>
      </c>
      <c r="E35" s="8">
        <v>80</v>
      </c>
      <c r="F35" s="11">
        <v>12028000</v>
      </c>
      <c r="G35" s="11">
        <v>9028149</v>
      </c>
      <c r="H35" s="30">
        <f>Tabell5[[#This Row],[Beviljat belopp]]/Tabell5[[#This Row],[Sökt belopp]]</f>
        <v>0.75059436315264383</v>
      </c>
      <c r="I35" s="2"/>
      <c r="J35" s="2"/>
    </row>
    <row r="36" spans="1:10" ht="15" x14ac:dyDescent="0.25">
      <c r="A36" s="8" t="s">
        <v>48</v>
      </c>
      <c r="B36" s="8">
        <v>7</v>
      </c>
      <c r="C36" s="21">
        <v>40</v>
      </c>
      <c r="D36" s="21">
        <v>43</v>
      </c>
      <c r="E36" s="21">
        <v>79</v>
      </c>
      <c r="F36" s="22">
        <v>12872000</v>
      </c>
      <c r="G36" s="22">
        <v>7841681</v>
      </c>
      <c r="H36" s="30">
        <f>Tabell5[[#This Row],[Beviljat belopp]]/Tabell5[[#This Row],[Sökt belopp]]</f>
        <v>0.60920455251709138</v>
      </c>
      <c r="I36" s="2"/>
      <c r="J36" s="2"/>
    </row>
    <row r="37" spans="1:10" ht="15" x14ac:dyDescent="0.25">
      <c r="A37" s="8" t="s">
        <v>50</v>
      </c>
      <c r="B37" s="8">
        <v>4</v>
      </c>
      <c r="C37" s="8">
        <v>17</v>
      </c>
      <c r="D37" s="8">
        <v>16</v>
      </c>
      <c r="E37" s="8">
        <v>16</v>
      </c>
      <c r="F37" s="11">
        <v>3644000</v>
      </c>
      <c r="G37" s="11">
        <v>3644000</v>
      </c>
      <c r="H37" s="30">
        <f>Tabell5[[#This Row],[Beviljat belopp]]/Tabell5[[#This Row],[Sökt belopp]]</f>
        <v>1</v>
      </c>
      <c r="I37" s="2"/>
      <c r="J37" s="2"/>
    </row>
    <row r="38" spans="1:10" ht="15" x14ac:dyDescent="0.25">
      <c r="A38" s="8" t="s">
        <v>51</v>
      </c>
      <c r="B38" s="8">
        <v>4</v>
      </c>
      <c r="C38" s="21">
        <v>30</v>
      </c>
      <c r="D38" s="21">
        <v>18</v>
      </c>
      <c r="E38" s="21">
        <v>67</v>
      </c>
      <c r="F38" s="22">
        <v>9407000</v>
      </c>
      <c r="G38" s="22">
        <v>3792279</v>
      </c>
      <c r="H38" s="30">
        <f>Tabell5[[#This Row],[Beviljat belopp]]/Tabell5[[#This Row],[Sökt belopp]]</f>
        <v>0.4031337302009142</v>
      </c>
      <c r="I38" s="2"/>
      <c r="J38" s="2"/>
    </row>
    <row r="39" spans="1:10" ht="15" x14ac:dyDescent="0.25">
      <c r="A39" s="8" t="s">
        <v>53</v>
      </c>
      <c r="B39" s="8">
        <v>12</v>
      </c>
      <c r="C39" s="8">
        <v>30</v>
      </c>
      <c r="D39" s="8">
        <v>0</v>
      </c>
      <c r="E39" s="8">
        <v>85</v>
      </c>
      <c r="F39" s="11">
        <v>9875000</v>
      </c>
      <c r="G39" s="11">
        <v>6854875</v>
      </c>
      <c r="H39" s="30">
        <f>Tabell5[[#This Row],[Beviljat belopp]]/Tabell5[[#This Row],[Sökt belopp]]</f>
        <v>0.69416455696202528</v>
      </c>
      <c r="I39" s="2"/>
      <c r="J39" s="2"/>
    </row>
    <row r="40" spans="1:10" ht="15" x14ac:dyDescent="0.25">
      <c r="A40" s="8" t="s">
        <v>54</v>
      </c>
      <c r="B40" s="8">
        <v>8</v>
      </c>
      <c r="C40" s="21">
        <v>20</v>
      </c>
      <c r="D40" s="21">
        <v>10</v>
      </c>
      <c r="E40" s="21">
        <v>22</v>
      </c>
      <c r="F40" s="22">
        <v>3980000</v>
      </c>
      <c r="G40" s="22">
        <v>3980000</v>
      </c>
      <c r="H40" s="30">
        <f>Tabell5[[#This Row],[Beviljat belopp]]/Tabell5[[#This Row],[Sökt belopp]]</f>
        <v>1</v>
      </c>
      <c r="I40" s="2"/>
      <c r="J40" s="2"/>
    </row>
    <row r="41" spans="1:10" ht="15" x14ac:dyDescent="0.25">
      <c r="A41" s="1"/>
      <c r="B41" s="1"/>
      <c r="C41" s="1"/>
      <c r="D41" s="1"/>
      <c r="E41" s="1"/>
      <c r="F41" s="1"/>
      <c r="G41" s="1"/>
      <c r="H41" s="1"/>
      <c r="I41" s="2"/>
      <c r="J41" s="2"/>
    </row>
    <row r="42" spans="1:10" ht="15" x14ac:dyDescent="0.25">
      <c r="A42" s="17" t="s">
        <v>8</v>
      </c>
      <c r="B42" s="17">
        <f>SUM(Tabell5[[#Data],[#Totals],[Antal samverkande kommuner]])</f>
        <v>280</v>
      </c>
      <c r="C42" s="17">
        <f>SUM(Tabell5[[#Data],[#Totals],[Sökta platser 
buss]])</f>
        <v>1283</v>
      </c>
      <c r="D42" s="17">
        <f>SUM(Tabell5[[#Data],[#Totals],[Sökta platser 
lastbil]])</f>
        <v>433</v>
      </c>
      <c r="E42" s="17">
        <f>SUM(Tabell5[[#Data],[#Totals],[Sökta platser 
lastbil med släp]])</f>
        <v>2194</v>
      </c>
      <c r="F42" s="18">
        <f>SUM(Tabell5[[#Data],[#Totals],[Sökt belopp]])</f>
        <v>315287000</v>
      </c>
      <c r="G42" s="18">
        <f>SUM(Tabell5[[#Data],[#Totals],[Beviljat belopp]])</f>
        <v>219725543</v>
      </c>
      <c r="H42" s="25"/>
      <c r="I42" s="2"/>
      <c r="J42" s="2"/>
    </row>
    <row r="43" spans="1:10" ht="15" x14ac:dyDescent="0.25">
      <c r="A43" s="44"/>
      <c r="B43" s="44"/>
      <c r="C43" s="44"/>
      <c r="D43" s="45"/>
      <c r="E43" s="45"/>
      <c r="F43" s="46"/>
      <c r="G43" s="46"/>
      <c r="H43" s="47"/>
      <c r="I43" s="2"/>
      <c r="J43" s="2"/>
    </row>
    <row r="44" spans="1:10" ht="15" x14ac:dyDescent="0.25">
      <c r="A44" s="43" t="s">
        <v>74</v>
      </c>
      <c r="B44" s="1"/>
      <c r="C44" s="1"/>
      <c r="D44" s="1"/>
      <c r="E44" s="1"/>
      <c r="F44" s="1"/>
      <c r="G44" s="1"/>
      <c r="H44" s="1"/>
      <c r="I44" s="2"/>
      <c r="J44" s="2"/>
    </row>
    <row r="45" spans="1:10" ht="15" hidden="1" x14ac:dyDescent="0.25">
      <c r="A45" s="1"/>
      <c r="B45" s="1"/>
      <c r="C45" s="1"/>
      <c r="D45" s="1"/>
      <c r="E45" s="1"/>
      <c r="F45" s="1"/>
      <c r="G45" s="1"/>
      <c r="H45" s="1"/>
      <c r="I45" s="2"/>
      <c r="J45" s="2"/>
    </row>
    <row r="46" spans="1:10" hidden="1" x14ac:dyDescent="0.2">
      <c r="A46" s="2"/>
      <c r="B46" s="2"/>
      <c r="C46" s="2"/>
      <c r="D46" s="2"/>
      <c r="E46" s="2"/>
      <c r="F46" s="2"/>
      <c r="G46" s="2"/>
      <c r="H46" s="2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877B8D1F6C6E4D8546F0137E4E68C6" ma:contentTypeVersion="3" ma:contentTypeDescription="Skapa ett nytt dokument." ma:contentTypeScope="" ma:versionID="c34ac8b703d5bff026a97059d185810d">
  <xsd:schema xmlns:xsd="http://www.w3.org/2001/XMLSchema" xmlns:xs="http://www.w3.org/2001/XMLSchema" xmlns:p="http://schemas.microsoft.com/office/2006/metadata/properties" xmlns:ns2="b395dfbd-d4fe-4440-a54d-a37fb0790002" targetNamespace="http://schemas.microsoft.com/office/2006/metadata/properties" ma:root="true" ma:fieldsID="c484c9086bf163f1fac9c12d563c4fbd" ns2:_="">
    <xsd:import namespace="b395dfbd-d4fe-4440-a54d-a37fb07900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95dfbd-d4fe-4440-a54d-a37fb07900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3E2D2-9FB8-4D6C-9EDA-5DD639FF15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95dfbd-d4fe-4440-a54d-a37fb07900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0B44FD-0CE2-430C-B730-C68C1C9C96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E0C8A6-946C-424B-AAB4-CF7FD91A3DB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Yrkesvux</vt:lpstr>
      <vt:lpstr>Yrkesvux kombination</vt:lpstr>
      <vt:lpstr>Lärlingsvux</vt:lpstr>
      <vt:lpstr>Lärlingsvux kombination</vt:lpstr>
      <vt:lpstr>Yrkesförare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Bech</dc:creator>
  <cp:lastModifiedBy>Katarina Bech</cp:lastModifiedBy>
  <dcterms:created xsi:type="dcterms:W3CDTF">2021-01-19T13:48:32Z</dcterms:created>
  <dcterms:modified xsi:type="dcterms:W3CDTF">2023-11-28T09:45:10Z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0x0101007F877B8D1F6C6E4D8546F0137E4E68C6</vt:lpwstr>
  </property>
</Properties>
</file>