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J:\HLS\Regionalt yrkesvux\2. Handläggning\Bidragsöverskridande\2022\Underlag för utlämning\"/>
    </mc:Choice>
  </mc:AlternateContent>
  <xr:revisionPtr revIDLastSave="0" documentId="13_ncr:1_{23076D9E-8D3B-4B62-8528-88295F71CEAA}" xr6:coauthVersionLast="47" xr6:coauthVersionMax="47" xr10:uidLastSave="{00000000-0000-0000-0000-000000000000}"/>
  <bookViews>
    <workbookView xWindow="900" yWindow="165" windowWidth="26055" windowHeight="14025" xr2:uid="{DC8C6D7B-C05E-4D89-B6EC-E40A5C977AB3}"/>
  </bookViews>
  <sheets>
    <sheet name="Yrkesvux" sheetId="2" r:id="rId1"/>
    <sheet name="Yrkesvux kombination" sheetId="3" r:id="rId2"/>
    <sheet name="Lärlingsvux" sheetId="1" r:id="rId3"/>
    <sheet name="Lärlingsvux kombination" sheetId="4" r:id="rId4"/>
    <sheet name="Yrkesförare" sheetId="5" r:id="rId5"/>
    <sheet name="Fördelning av EU-medel"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4" l="1"/>
  <c r="I5" i="4"/>
  <c r="I7" i="4"/>
  <c r="I8" i="4"/>
  <c r="I11" i="4"/>
  <c r="I12" i="4"/>
  <c r="I14" i="4"/>
  <c r="I15" i="4"/>
  <c r="I16" i="4"/>
  <c r="I18" i="4"/>
  <c r="I19" i="4"/>
  <c r="I20" i="4"/>
  <c r="I21" i="4"/>
  <c r="I22" i="4"/>
  <c r="I23" i="4"/>
  <c r="I24" i="4"/>
  <c r="I25" i="4"/>
  <c r="I26" i="4"/>
  <c r="I27" i="4"/>
  <c r="I28" i="4"/>
  <c r="I29" i="4"/>
  <c r="I30" i="4"/>
  <c r="I31" i="4"/>
  <c r="I32" i="4"/>
  <c r="I33" i="4"/>
  <c r="I34" i="4"/>
  <c r="I35" i="4"/>
  <c r="I36" i="4"/>
  <c r="I37" i="4"/>
  <c r="I38" i="4"/>
  <c r="I39" i="4"/>
  <c r="I41" i="4"/>
  <c r="I6" i="4"/>
  <c r="I9" i="4"/>
  <c r="I10" i="4"/>
  <c r="I13" i="4"/>
  <c r="I17" i="4"/>
  <c r="I40" i="4"/>
  <c r="I4" i="1"/>
  <c r="I5" i="1"/>
  <c r="I7" i="1"/>
  <c r="I8" i="1"/>
  <c r="I11" i="1"/>
  <c r="I12" i="1"/>
  <c r="I13" i="1"/>
  <c r="I14" i="1"/>
  <c r="I15" i="1"/>
  <c r="I16" i="1"/>
  <c r="I17" i="1"/>
  <c r="I18" i="1"/>
  <c r="I19" i="1"/>
  <c r="I20" i="1"/>
  <c r="I21" i="1"/>
  <c r="I22" i="1"/>
  <c r="I23" i="1"/>
  <c r="I24" i="1"/>
  <c r="I26" i="1"/>
  <c r="I27" i="1"/>
  <c r="I28" i="1"/>
  <c r="I29" i="1"/>
  <c r="I30" i="1"/>
  <c r="I31" i="1"/>
  <c r="I32" i="1"/>
  <c r="I33" i="1"/>
  <c r="I34" i="1"/>
  <c r="I35" i="1"/>
  <c r="I36" i="1"/>
  <c r="I37" i="1"/>
  <c r="I39" i="1"/>
  <c r="I40" i="1"/>
  <c r="I41" i="1"/>
  <c r="I42" i="1"/>
  <c r="I43" i="1"/>
  <c r="I44" i="1"/>
  <c r="I45" i="1"/>
  <c r="I46" i="1"/>
  <c r="I6" i="1"/>
  <c r="I9" i="1"/>
  <c r="I10" i="1"/>
  <c r="I25" i="1"/>
  <c r="I38" i="1"/>
  <c r="G4" i="3"/>
  <c r="G8" i="3"/>
  <c r="G12" i="3"/>
  <c r="G16" i="3"/>
  <c r="G17" i="3"/>
  <c r="G18" i="3"/>
  <c r="G19" i="3"/>
  <c r="G20" i="3"/>
  <c r="G25" i="3"/>
  <c r="G27" i="3"/>
  <c r="G30" i="3"/>
  <c r="G36" i="3"/>
  <c r="G37" i="3"/>
  <c r="G39" i="3"/>
  <c r="G41" i="3"/>
  <c r="G49" i="3"/>
  <c r="G5" i="3"/>
  <c r="G6" i="3"/>
  <c r="G7" i="3"/>
  <c r="G9" i="3"/>
  <c r="G10" i="3"/>
  <c r="G11" i="3"/>
  <c r="G13" i="3"/>
  <c r="G14" i="3"/>
  <c r="G15" i="3"/>
  <c r="G21" i="3"/>
  <c r="G22" i="3"/>
  <c r="G23" i="3"/>
  <c r="G24" i="3"/>
  <c r="G26" i="3"/>
  <c r="G28" i="3"/>
  <c r="G29" i="3"/>
  <c r="G31" i="3"/>
  <c r="G32" i="3"/>
  <c r="G33" i="3"/>
  <c r="G34" i="3"/>
  <c r="G35" i="3"/>
  <c r="G38" i="3"/>
  <c r="G40" i="3"/>
  <c r="G42" i="3"/>
  <c r="G43" i="3"/>
  <c r="G44" i="3"/>
  <c r="G45" i="3"/>
  <c r="G46" i="3"/>
  <c r="G47" i="3"/>
  <c r="G48" i="3"/>
  <c r="G50" i="3"/>
  <c r="H43" i="4" l="1"/>
  <c r="F52" i="3"/>
  <c r="H48" i="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G4" i="5" l="1"/>
  <c r="H4" i="5" s="1"/>
  <c r="G5" i="5"/>
  <c r="H5" i="5" s="1"/>
  <c r="G6" i="5"/>
  <c r="H6" i="5" s="1"/>
  <c r="G7" i="5"/>
  <c r="H7" i="5" s="1"/>
  <c r="G8" i="5"/>
  <c r="H8" i="5" s="1"/>
  <c r="G9" i="5"/>
  <c r="H9" i="5" s="1"/>
  <c r="G10" i="5"/>
  <c r="H10" i="5" s="1"/>
  <c r="G11" i="5"/>
  <c r="H11" i="5" s="1"/>
  <c r="G12" i="5"/>
  <c r="H12" i="5" s="1"/>
  <c r="G13" i="5"/>
  <c r="H13" i="5" s="1"/>
  <c r="G14" i="5"/>
  <c r="H14" i="5" s="1"/>
  <c r="G15" i="5"/>
  <c r="H15" i="5" s="1"/>
  <c r="G16" i="5"/>
  <c r="H16" i="5" s="1"/>
  <c r="G17" i="5"/>
  <c r="H17" i="5" s="1"/>
  <c r="G18" i="5"/>
  <c r="H18" i="5" s="1"/>
  <c r="G19" i="5"/>
  <c r="H19" i="5" s="1"/>
  <c r="G20" i="5"/>
  <c r="H20" i="5" s="1"/>
  <c r="G21" i="5"/>
  <c r="H21" i="5" s="1"/>
  <c r="G22" i="5"/>
  <c r="H22" i="5" s="1"/>
  <c r="G23" i="5"/>
  <c r="H23" i="5" s="1"/>
  <c r="G24" i="5"/>
  <c r="H24" i="5" s="1"/>
  <c r="G25" i="5"/>
  <c r="H25" i="5" s="1"/>
  <c r="G26" i="5"/>
  <c r="H26" i="5" s="1"/>
  <c r="G27" i="5"/>
  <c r="H27" i="5" s="1"/>
  <c r="G28" i="5"/>
  <c r="H28" i="5" s="1"/>
  <c r="G29" i="5"/>
  <c r="H29" i="5" s="1"/>
  <c r="G30" i="5"/>
  <c r="H30"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43" i="5"/>
  <c r="H43" i="5" s="1"/>
  <c r="G44" i="5"/>
  <c r="H44" i="5" s="1"/>
  <c r="G45" i="5"/>
  <c r="H45" i="5" s="1"/>
  <c r="G46" i="5"/>
  <c r="H46" i="5" s="1"/>
  <c r="G47" i="5"/>
  <c r="H47" i="5" s="1"/>
  <c r="C49" i="5" l="1"/>
  <c r="D49" i="5"/>
  <c r="E49" i="5"/>
  <c r="F49" i="5"/>
  <c r="G49" i="5"/>
  <c r="H49" i="5" s="1"/>
  <c r="B49" i="5"/>
  <c r="C43" i="4"/>
  <c r="D43" i="4"/>
  <c r="E43" i="4"/>
  <c r="F43" i="4"/>
  <c r="G43" i="4"/>
  <c r="B43" i="4"/>
  <c r="C48" i="1"/>
  <c r="D48" i="1"/>
  <c r="E48" i="1"/>
  <c r="F48" i="1"/>
  <c r="G48" i="1"/>
  <c r="B48" i="1"/>
  <c r="C52" i="3"/>
  <c r="D52" i="3"/>
  <c r="E52" i="3"/>
  <c r="B52" i="3"/>
  <c r="D52" i="2"/>
  <c r="E52" i="2"/>
  <c r="F52" i="2"/>
  <c r="G52" i="2"/>
  <c r="B52" i="2"/>
  <c r="C55" i="7"/>
  <c r="H52" i="2" l="1"/>
  <c r="C52" i="2"/>
</calcChain>
</file>

<file path=xl/sharedStrings.xml><?xml version="1.0" encoding="utf-8"?>
<sst xmlns="http://schemas.openxmlformats.org/spreadsheetml/2006/main" count="376" uniqueCount="88">
  <si>
    <t>Huvudsökande</t>
  </si>
  <si>
    <t>Antal samverkande kommuner</t>
  </si>
  <si>
    <t>Beviljat belopp</t>
  </si>
  <si>
    <t>BORLÄNGE KOMMUN</t>
  </si>
  <si>
    <t>BORÅS KOMMUN</t>
  </si>
  <si>
    <t>EKSJÖ KOMMUN</t>
  </si>
  <si>
    <t>ESKILSTUNA KOMMUN</t>
  </si>
  <si>
    <t>ESLÖVS KOMMUN</t>
  </si>
  <si>
    <t>FAGERSTA KOMMUN</t>
  </si>
  <si>
    <t>GISLAVEDS KOMMUN</t>
  </si>
  <si>
    <t>GÄVLE KOMMUN</t>
  </si>
  <si>
    <t>GÖTEBORGS KOMMUN</t>
  </si>
  <si>
    <t>HALMSTADS KOMMUN</t>
  </si>
  <si>
    <t>HANINGE KOMMUN</t>
  </si>
  <si>
    <t>HAPARANDA KOMMUN</t>
  </si>
  <si>
    <t>HELSINGBORGS KOMMUN</t>
  </si>
  <si>
    <t>HUDIKSVALLS KOMMUN</t>
  </si>
  <si>
    <t>Hälsinglands Utbildningsförbund</t>
  </si>
  <si>
    <t>JÄRFÄLLA KOMMUN</t>
  </si>
  <si>
    <t>JÖNKÖPINGS KOMMUN</t>
  </si>
  <si>
    <t>KALMAR KOMMUN</t>
  </si>
  <si>
    <t>KARLSHAMNS KOMMUN</t>
  </si>
  <si>
    <t>KARLSTADS KOMMUN</t>
  </si>
  <si>
    <t>KRISTIANSTADS KOMMUN</t>
  </si>
  <si>
    <t>KUNGSÖRS KOMMUN</t>
  </si>
  <si>
    <t>Kunskapsförbundet Väst</t>
  </si>
  <si>
    <t>LAPPLANDS KOMMUNALFÖRBUND</t>
  </si>
  <si>
    <t>LJUNGBY KOMMUN</t>
  </si>
  <si>
    <t>LULEÅ KOMMUN</t>
  </si>
  <si>
    <t>MOTALA KOMMUN</t>
  </si>
  <si>
    <t>MUNKEDALS KOMMUN</t>
  </si>
  <si>
    <t>NYKÖPINGS KOMMUN</t>
  </si>
  <si>
    <t>OSKARSHAMNS KOMMUN</t>
  </si>
  <si>
    <t>REGION GOTLAND</t>
  </si>
  <si>
    <t>SKÖVDE KOMMUN</t>
  </si>
  <si>
    <t>SOLLENTUNA KOMMUN</t>
  </si>
  <si>
    <t>STOCKHOLMS KOMMUN</t>
  </si>
  <si>
    <t>SUNDSVALLS KOMMUN</t>
  </si>
  <si>
    <t>SÖDERTÄLJE KOMMUN</t>
  </si>
  <si>
    <t>TÄBY KOMMUN</t>
  </si>
  <si>
    <t>UDDEVALLA KOMMUN</t>
  </si>
  <si>
    <t>UMEÅ KOMMUN</t>
  </si>
  <si>
    <t>UPPSALA KOMMUN</t>
  </si>
  <si>
    <t>VÄSTERVIKS KOMMUN</t>
  </si>
  <si>
    <t>VÄSTERÅS KOMMUN</t>
  </si>
  <si>
    <t>VÄXJÖ KOMMUN</t>
  </si>
  <si>
    <t>YSTAD KOMMUN</t>
  </si>
  <si>
    <t>ÖREBRO KOMMUN</t>
  </si>
  <si>
    <t>ÖRNSKÖLDSVIKS KOMMUN</t>
  </si>
  <si>
    <t>ÖSTERSUNDS KOMMUN</t>
  </si>
  <si>
    <t>Totalt</t>
  </si>
  <si>
    <t>UPPLANDS VÄSBY KOMMUN</t>
  </si>
  <si>
    <t>ALVESTA KOMMUN</t>
  </si>
  <si>
    <t>HULTSFREDS KOMMUN</t>
  </si>
  <si>
    <t>LIDINGÖ KOMMUN</t>
  </si>
  <si>
    <t>MJÖLBY KOMMUN</t>
  </si>
  <si>
    <t>NYNÄSHAMNS KOMMUN</t>
  </si>
  <si>
    <t>SJÖBO KOMMUN</t>
  </si>
  <si>
    <t>SUNDBYBERGS KOMMUN</t>
  </si>
  <si>
    <t>HÄSSLEHOLMS KOMMUN</t>
  </si>
  <si>
    <t>NORRKÖPINGS KOMMUN</t>
  </si>
  <si>
    <t>TYRESÖ KOMMUN</t>
  </si>
  <si>
    <t>UPPLANDS-BRO KOMMUN</t>
  </si>
  <si>
    <t>SIGTUNA KOMMUN</t>
  </si>
  <si>
    <t>Yrkesvux</t>
  </si>
  <si>
    <t>Huvudsökande kommun</t>
  </si>
  <si>
    <t>Statsbidrag</t>
  </si>
  <si>
    <t>Fördelade EU-medel</t>
  </si>
  <si>
    <r>
      <rPr>
        <b/>
        <sz val="11"/>
        <color theme="1"/>
        <rFont val="Calibri"/>
        <family val="2"/>
      </rPr>
      <t>Finansieras av Europeiska unionen – NextGenerationEU</t>
    </r>
    <r>
      <rPr>
        <sz val="11"/>
        <color theme="1"/>
        <rFont val="Calibri"/>
        <family val="2"/>
      </rPr>
      <t xml:space="preserve">
Statsbidrag för regional yrkesinriktad vuxenutbildning delfinansierades av EU-medel under bidragsåret 2022. EU-medel för 2022 uppgår till 435 000 000 kronor.
En fördelning mellan kommungrupperna finns i fliken Fördelning av EU-medel.</t>
    </r>
  </si>
  <si>
    <r>
      <rPr>
        <b/>
        <sz val="11"/>
        <color theme="1"/>
        <rFont val="Arial"/>
        <family val="2"/>
        <scheme val="minor"/>
      </rPr>
      <t>Bakgrund</t>
    </r>
    <r>
      <rPr>
        <sz val="10"/>
        <color theme="1"/>
        <rFont val="Arial"/>
        <family val="2"/>
        <scheme val="minor"/>
      </rPr>
      <t xml:space="preserve">
Europeiska unionens råd, Europaparlamentet och Europeiska kommissionen har enats om att fördela ett tillfälligt återhämtningsstöd (Recovery and Resilience Facility, RRF) på totalt 750 miljarder euro. För att få ta del av stödet ska medlemsstaterna ta fram återhämtningsplaner för hur medlen ska användas. Sveriges återhämtningsplan utgör 34 miljarder kronor och under perioden 2020–2023 ska knappt en miljard kronor användas till satsningar inom regional yrkesinriktad vuxenutbildning. 
EU-medel för 2022 uppgår till 435 miljoner kronor. 
I samband med en ökning av anslaget i Skolverkets regleringsbrev för 2022 fattade Skolverket ändringsbeslut om ansökan för 2022 den 3 januari 2022. Efter detta har kommunerna haft möjlighet att ansöka om ytterligare medel. EU-medel är dock fördelade utifrån beslutet som fattades den 3 januari 2022. 
</t>
    </r>
    <r>
      <rPr>
        <b/>
        <sz val="11"/>
        <color theme="1"/>
        <rFont val="Arial"/>
        <family val="2"/>
        <scheme val="minor"/>
      </rPr>
      <t>Fördelning</t>
    </r>
    <r>
      <rPr>
        <sz val="10"/>
        <color theme="1"/>
        <rFont val="Arial"/>
        <family val="2"/>
        <scheme val="minor"/>
      </rPr>
      <t xml:space="preserve">
Enligt Skolverkets regleringsbrev för 2022, beslutat 16 december 2021, ska Skolverket bokföra EU-medel separat samt betala ut EU-medel på så sätt att de inte återbetalas. Skolverket har valt att enbart fördela EU-medel inom statsbidraget Yrkesvux då bidragsnyttjandet generellt är högre inom detta statsbidrag.
I beslut om ansökan 2022 den 3 januari 2022 beviljades 2 375 275 000 kronor inom statsbidraget Yrkesvux. EU-medel motsvarar cirka 18,3 procent av det totala beviljade beloppet. Utifrån detta består varje kommuns beviljade belopp (utifrån beslut den 3 januari 2022) till 18,3 procent av EU-medel. 
</t>
    </r>
  </si>
  <si>
    <t>Redovisade platser 
30 000 kr</t>
  </si>
  <si>
    <t>Redovisade platser 
35 000 kr</t>
  </si>
  <si>
    <t>Redovisade platser 
75 000 kr</t>
  </si>
  <si>
    <t>Andel nyttjat bidrag</t>
  </si>
  <si>
    <t>Har redovisat ett högre belopp än beviljat. Beviljat belopp är inlagt för att summeringen i G51 ska bli korrekt.</t>
  </si>
  <si>
    <t>Redovisade platser 
110 000 kr</t>
  </si>
  <si>
    <t>Har redovisat ett högre belopp än beviljat. Beviljat belopp är inlagt för att summeringen i F51 ska bli korrekt.</t>
  </si>
  <si>
    <t>Redovisade platser 
50 000 kr</t>
  </si>
  <si>
    <t>Redovisat belopp handledarutbildningar</t>
  </si>
  <si>
    <t>Redovisat belopp arbetsplats</t>
  </si>
  <si>
    <t>Redovisade platser 
buss</t>
  </si>
  <si>
    <t>Redovisade platser 
lastbil</t>
  </si>
  <si>
    <t>Redovisade platser 
lastbil med släp</t>
  </si>
  <si>
    <t>Redovsat belopp</t>
  </si>
  <si>
    <t xml:space="preserve">Redovisat belopp </t>
  </si>
  <si>
    <t>Redovisat belopp</t>
  </si>
  <si>
    <t>Andel nyttjat</t>
  </si>
  <si>
    <t>Bilagan uppdaterad 2023-12-05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</si>
</sst>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_-* #,##0\ &quot;kr&quot;_-;\-* #,##0\ &quot;kr&quot;_-;_-* &quot;-&quot;??\ &quot;kr&quot;_-;_-@_-"/>
  </numFmts>
  <fonts count="9" x14ac:knownFonts="1">
    <font>
      <sz val="10"/>
      <color theme="1"/>
      <name val="Arial"/>
      <family val="2"/>
      <scheme val="minor"/>
    </font>
    <font>
      <sz val="10"/>
      <color theme="1"/>
      <name val="Arial"/>
      <family val="2"/>
      <scheme val="minor"/>
    </font>
    <font>
      <sz val="11"/>
      <name val="Calibri"/>
      <family val="2"/>
    </font>
    <font>
      <b/>
      <sz val="11"/>
      <name val="Calibri"/>
      <family val="2"/>
    </font>
    <font>
      <sz val="11"/>
      <color theme="1"/>
      <name val="Calibri"/>
      <family val="2"/>
    </font>
    <font>
      <b/>
      <sz val="11"/>
      <color theme="1"/>
      <name val="Calibri"/>
      <family val="2"/>
    </font>
    <font>
      <b/>
      <sz val="11"/>
      <color theme="1"/>
      <name val="Arial"/>
      <family val="2"/>
      <scheme val="minor"/>
    </font>
    <font>
      <b/>
      <sz val="11"/>
      <name val="Arial"/>
      <family val="2"/>
      <scheme val="minor"/>
    </font>
    <font>
      <sz val="8"/>
      <name val="Arial"/>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theme="4"/>
      </patternFill>
    </fill>
    <fill>
      <patternFill patternType="solid">
        <fgColor theme="5" tint="0.59999389629810485"/>
        <bgColor theme="4"/>
      </patternFill>
    </fill>
    <fill>
      <patternFill patternType="solid">
        <fgColor theme="0"/>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4" fillId="4" borderId="0" xfId="0" applyFont="1" applyFill="1"/>
    <xf numFmtId="0" fontId="0" fillId="4" borderId="0" xfId="0"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4" borderId="5" xfId="0" applyFont="1" applyFill="1" applyBorder="1"/>
    <xf numFmtId="0" fontId="4" fillId="4" borderId="1" xfId="0" applyFont="1" applyFill="1" applyBorder="1"/>
    <xf numFmtId="0" fontId="4" fillId="4" borderId="7" xfId="0" applyFont="1" applyFill="1" applyBorder="1"/>
    <xf numFmtId="0" fontId="4" fillId="4" borderId="8" xfId="0" applyFont="1" applyFill="1" applyBorder="1"/>
    <xf numFmtId="164" fontId="4" fillId="4" borderId="1" xfId="1" applyNumberFormat="1" applyFont="1" applyFill="1" applyBorder="1"/>
    <xf numFmtId="164" fontId="4" fillId="4" borderId="8" xfId="1" applyNumberFormat="1" applyFont="1" applyFill="1" applyBorder="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4" borderId="1" xfId="0" applyFont="1" applyFill="1" applyBorder="1"/>
    <xf numFmtId="164" fontId="5" fillId="4" borderId="1" xfId="1" applyNumberFormat="1" applyFont="1" applyFill="1" applyBorder="1"/>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10" borderId="1" xfId="0" applyFont="1" applyFill="1" applyBorder="1"/>
    <xf numFmtId="164" fontId="4" fillId="10" borderId="1" xfId="1" applyNumberFormat="1" applyFont="1" applyFill="1" applyBorder="1"/>
    <xf numFmtId="9" fontId="4" fillId="4" borderId="6" xfId="2" applyFont="1" applyFill="1" applyBorder="1"/>
    <xf numFmtId="9" fontId="4" fillId="4" borderId="9" xfId="2" applyFont="1" applyFill="1" applyBorder="1"/>
    <xf numFmtId="9" fontId="5" fillId="4" borderId="1" xfId="2" applyFont="1" applyFill="1" applyBorder="1"/>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9" fontId="4" fillId="4" borderId="1" xfId="2" applyFont="1" applyFill="1" applyBorder="1"/>
    <xf numFmtId="0" fontId="0" fillId="4" borderId="0" xfId="0" applyFill="1" applyAlignment="1">
      <alignment horizontal="left" vertical="center" wrapText="1"/>
    </xf>
    <xf numFmtId="0" fontId="7" fillId="2" borderId="1" xfId="0" applyFont="1" applyFill="1" applyBorder="1" applyAlignment="1">
      <alignment horizontal="center" vertical="center" wrapText="1"/>
    </xf>
    <xf numFmtId="0" fontId="0" fillId="4" borderId="1" xfId="0" applyFill="1" applyBorder="1"/>
    <xf numFmtId="164" fontId="0" fillId="4" borderId="1" xfId="1" applyNumberFormat="1" applyFont="1" applyFill="1" applyBorder="1"/>
    <xf numFmtId="0" fontId="6" fillId="4" borderId="0" xfId="0" applyFont="1" applyFill="1"/>
    <xf numFmtId="164" fontId="6" fillId="4" borderId="0" xfId="1" applyNumberFormat="1" applyFont="1" applyFill="1"/>
    <xf numFmtId="0" fontId="0" fillId="4" borderId="0" xfId="0" applyFill="1" applyAlignment="1">
      <alignment vertical="top"/>
    </xf>
    <xf numFmtId="164" fontId="4" fillId="7" borderId="1" xfId="1" applyNumberFormat="1" applyFont="1" applyFill="1" applyBorder="1"/>
    <xf numFmtId="164" fontId="4" fillId="7" borderId="8" xfId="1" applyNumberFormat="1" applyFont="1" applyFill="1" applyBorder="1"/>
    <xf numFmtId="0" fontId="0" fillId="7" borderId="0" xfId="0" applyFill="1"/>
    <xf numFmtId="2" fontId="4" fillId="4" borderId="1" xfId="0" applyNumberFormat="1" applyFont="1" applyFill="1" applyBorder="1"/>
    <xf numFmtId="2" fontId="4" fillId="4" borderId="8" xfId="0" applyNumberFormat="1" applyFont="1" applyFill="1" applyBorder="1"/>
    <xf numFmtId="164" fontId="4" fillId="4" borderId="6" xfId="1" applyNumberFormat="1" applyFont="1" applyFill="1" applyBorder="1"/>
    <xf numFmtId="0" fontId="4" fillId="7" borderId="0" xfId="0" applyFont="1" applyFill="1"/>
    <xf numFmtId="164" fontId="0" fillId="4" borderId="0" xfId="0" applyNumberFormat="1" applyFill="1"/>
    <xf numFmtId="2" fontId="4" fillId="10" borderId="1" xfId="0" applyNumberFormat="1" applyFont="1" applyFill="1" applyBorder="1"/>
    <xf numFmtId="2" fontId="5" fillId="4" borderId="1" xfId="0" applyNumberFormat="1" applyFont="1" applyFill="1" applyBorder="1"/>
    <xf numFmtId="0" fontId="4" fillId="4" borderId="0" xfId="0" applyFont="1" applyFill="1" applyAlignment="1">
      <alignment vertical="center" wrapText="1"/>
    </xf>
    <xf numFmtId="2" fontId="4" fillId="4" borderId="0" xfId="0" applyNumberFormat="1" applyFont="1" applyFill="1"/>
    <xf numFmtId="0" fontId="4" fillId="4" borderId="0" xfId="0" applyFont="1" applyFill="1" applyAlignment="1">
      <alignment horizontal="left" vertical="center" wrapText="1"/>
    </xf>
    <xf numFmtId="0" fontId="0" fillId="0" borderId="0" xfId="0" applyAlignment="1">
      <alignment horizontal="left" vertical="top" wrapText="1"/>
    </xf>
    <xf numFmtId="9" fontId="4" fillId="4" borderId="3" xfId="2" applyFont="1" applyFill="1" applyBorder="1"/>
    <xf numFmtId="9" fontId="4" fillId="4" borderId="8" xfId="2" applyFont="1" applyFill="1" applyBorder="1"/>
    <xf numFmtId="0" fontId="4" fillId="4" borderId="11" xfId="0" applyFont="1" applyFill="1" applyBorder="1" applyAlignment="1">
      <alignment horizontal="left" vertical="center" wrapText="1"/>
    </xf>
    <xf numFmtId="0" fontId="4" fillId="4" borderId="11" xfId="0" applyFont="1" applyFill="1" applyBorder="1" applyAlignment="1">
      <alignment vertical="center" wrapText="1"/>
    </xf>
    <xf numFmtId="0" fontId="4" fillId="4" borderId="11" xfId="0" applyFont="1" applyFill="1" applyBorder="1" applyAlignment="1">
      <alignment horizontal="left" vertical="center" wrapText="1"/>
    </xf>
    <xf numFmtId="0" fontId="0" fillId="4" borderId="10" xfId="0" applyFill="1" applyBorder="1"/>
    <xf numFmtId="0" fontId="0" fillId="4" borderId="10" xfId="0" applyFill="1" applyBorder="1" applyAlignment="1">
      <alignment vertical="center" wrapText="1"/>
    </xf>
  </cellXfs>
  <cellStyles count="3">
    <cellStyle name="Normal" xfId="0" builtinId="0" customBuiltin="1"/>
    <cellStyle name="Procent" xfId="2" builtinId="5"/>
    <cellStyle name="Valuta" xfId="1" builtinId="4"/>
  </cellStyles>
  <dxfs count="69">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alignment horizontal="center" vertical="center" textRotation="0" wrapText="0" indent="0" justifyLastLine="0" shrinkToFit="0" readingOrder="0"/>
    </dxf>
    <dxf>
      <font>
        <strike val="0"/>
        <outline val="0"/>
        <shadow val="0"/>
        <u val="none"/>
        <vertAlign val="baseline"/>
        <sz val="11"/>
        <name val="Calibri"/>
        <family val="2"/>
        <scheme val="none"/>
      </font>
      <fill>
        <patternFill>
          <bgColor theme="0"/>
        </patternFill>
      </fill>
      <border>
        <left style="thin">
          <color indexed="64"/>
        </left>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outline="0">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2" formatCode="0.00"/>
      <fill>
        <patternFill patternType="solid">
          <fgColor theme="4" tint="0.79998168889431442"/>
          <bgColor theme="0"/>
        </patternFill>
      </fill>
      <border diagonalUp="0" diagonalDown="0" outline="0">
        <left style="thin">
          <color indexed="64"/>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numFmt numFmtId="2" formatCode="0.00"/>
      <fill>
        <patternFill patternType="solid">
          <fgColor theme="4" tint="0.79998168889431442"/>
          <bgColor theme="0"/>
        </patternFill>
      </fill>
      <border diagonalUp="0" diagonalDown="0" outline="0">
        <left style="thin">
          <color indexed="64"/>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numFmt numFmtId="2" formatCode="0.00"/>
      <fill>
        <patternFill patternType="solid">
          <fgColor theme="4" tint="0.79998168889431442"/>
          <bgColor theme="0"/>
        </patternFill>
      </fill>
      <border diagonalUp="0" diagonalDown="0" outline="0">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border diagonalUp="0" diagonalDown="0" outline="0">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border diagonalUp="0" diagonalDown="0" outline="0">
        <left/>
        <right/>
        <top style="thin">
          <color theme="4" tint="0.39997558519241921"/>
        </top>
        <bottom style="thin">
          <color theme="4" tint="0.39997558519241921"/>
        </bottom>
      </border>
    </dxf>
    <dxf>
      <border outline="0">
        <left style="thin">
          <color theme="4" tint="0.39997558519241921"/>
        </left>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dxf>
    <dxf>
      <font>
        <strike val="0"/>
        <outline val="0"/>
        <shadow val="0"/>
        <u val="none"/>
        <vertAlign val="baseline"/>
        <sz val="11"/>
        <color auto="1"/>
        <name val="Calibri"/>
        <family val="2"/>
        <scheme val="none"/>
      </font>
      <alignment horizontal="center" vertical="center" textRotation="0" wrapText="1" indent="0" justifyLastLine="0" shrinkToFit="0" readingOrder="0"/>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378618</xdr:colOff>
      <xdr:row>0</xdr:row>
      <xdr:rowOff>238125</xdr:rowOff>
    </xdr:from>
    <xdr:to>
      <xdr:col>0</xdr:col>
      <xdr:colOff>2809875</xdr:colOff>
      <xdr:row>0</xdr:row>
      <xdr:rowOff>662159</xdr:rowOff>
    </xdr:to>
    <xdr:pic>
      <xdr:nvPicPr>
        <xdr:cNvPr id="4" name="Bildobjekt 3">
          <a:extLst>
            <a:ext uri="{FF2B5EF4-FFF2-40B4-BE49-F238E27FC236}">
              <a16:creationId xmlns:a16="http://schemas.microsoft.com/office/drawing/2014/main" id="{02858D60-D387-4A68-B9AD-4614985E74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618" y="238125"/>
          <a:ext cx="2431257" cy="424034"/>
        </a:xfrm>
        <a:prstGeom prst="rect">
          <a:avLst/>
        </a:prstGeom>
      </xdr:spPr>
    </xdr:pic>
    <xdr:clientData/>
  </xdr:twoCellAnchor>
  <xdr:twoCellAnchor editAs="oneCell">
    <xdr:from>
      <xdr:col>5</xdr:col>
      <xdr:colOff>1143000</xdr:colOff>
      <xdr:row>0</xdr:row>
      <xdr:rowOff>0</xdr:rowOff>
    </xdr:from>
    <xdr:to>
      <xdr:col>8</xdr:col>
      <xdr:colOff>271463</xdr:colOff>
      <xdr:row>0</xdr:row>
      <xdr:rowOff>912553</xdr:rowOff>
    </xdr:to>
    <xdr:pic>
      <xdr:nvPicPr>
        <xdr:cNvPr id="5" name="Bildobjekt 4">
          <a:extLst>
            <a:ext uri="{FF2B5EF4-FFF2-40B4-BE49-F238E27FC236}">
              <a16:creationId xmlns:a16="http://schemas.microsoft.com/office/drawing/2014/main" id="{8794849E-D2F4-44D6-952F-7D25353CF4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9063" y="0"/>
          <a:ext cx="3629025" cy="912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378618</xdr:colOff>
      <xdr:row>0</xdr:row>
      <xdr:rowOff>238125</xdr:rowOff>
    </xdr:from>
    <xdr:to>
      <xdr:col>0</xdr:col>
      <xdr:colOff>2809875</xdr:colOff>
      <xdr:row>0</xdr:row>
      <xdr:rowOff>662159</xdr:rowOff>
    </xdr:to>
    <xdr:pic>
      <xdr:nvPicPr>
        <xdr:cNvPr id="2" name="Bildobjekt 1">
          <a:extLst>
            <a:ext uri="{FF2B5EF4-FFF2-40B4-BE49-F238E27FC236}">
              <a16:creationId xmlns:a16="http://schemas.microsoft.com/office/drawing/2014/main" id="{7EBDEA87-8F28-478B-BDD1-A1FDE34B2A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618" y="238125"/>
          <a:ext cx="2431257" cy="424034"/>
        </a:xfrm>
        <a:prstGeom prst="rect">
          <a:avLst/>
        </a:prstGeom>
      </xdr:spPr>
    </xdr:pic>
    <xdr:clientData/>
  </xdr:twoCellAnchor>
  <xdr:twoCellAnchor editAs="oneCell">
    <xdr:from>
      <xdr:col>4</xdr:col>
      <xdr:colOff>1047751</xdr:colOff>
      <xdr:row>0</xdr:row>
      <xdr:rowOff>0</xdr:rowOff>
    </xdr:from>
    <xdr:to>
      <xdr:col>7</xdr:col>
      <xdr:colOff>23813</xdr:colOff>
      <xdr:row>0</xdr:row>
      <xdr:rowOff>912553</xdr:rowOff>
    </xdr:to>
    <xdr:pic>
      <xdr:nvPicPr>
        <xdr:cNvPr id="5" name="Bildobjekt 4">
          <a:extLst>
            <a:ext uri="{FF2B5EF4-FFF2-40B4-BE49-F238E27FC236}">
              <a16:creationId xmlns:a16="http://schemas.microsoft.com/office/drawing/2014/main" id="{DC4B1364-69C2-EFA0-C36B-B39D7CE99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6032" y="0"/>
          <a:ext cx="3631406" cy="912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378618</xdr:colOff>
      <xdr:row>0</xdr:row>
      <xdr:rowOff>238125</xdr:rowOff>
    </xdr:from>
    <xdr:to>
      <xdr:col>0</xdr:col>
      <xdr:colOff>2809875</xdr:colOff>
      <xdr:row>0</xdr:row>
      <xdr:rowOff>662159</xdr:rowOff>
    </xdr:to>
    <xdr:pic>
      <xdr:nvPicPr>
        <xdr:cNvPr id="4" name="Bildobjekt 3">
          <a:extLst>
            <a:ext uri="{FF2B5EF4-FFF2-40B4-BE49-F238E27FC236}">
              <a16:creationId xmlns:a16="http://schemas.microsoft.com/office/drawing/2014/main" id="{75BAFD4A-6FB4-44FC-B370-D41A227223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618" y="238125"/>
          <a:ext cx="2431257" cy="424034"/>
        </a:xfrm>
        <a:prstGeom prst="rect">
          <a:avLst/>
        </a:prstGeom>
      </xdr:spPr>
    </xdr:pic>
    <xdr:clientData/>
  </xdr:twoCellAnchor>
  <xdr:twoCellAnchor editAs="oneCell">
    <xdr:from>
      <xdr:col>7</xdr:col>
      <xdr:colOff>47626</xdr:colOff>
      <xdr:row>0</xdr:row>
      <xdr:rowOff>0</xdr:rowOff>
    </xdr:from>
    <xdr:to>
      <xdr:col>8</xdr:col>
      <xdr:colOff>1804988</xdr:colOff>
      <xdr:row>0</xdr:row>
      <xdr:rowOff>912553</xdr:rowOff>
    </xdr:to>
    <xdr:pic>
      <xdr:nvPicPr>
        <xdr:cNvPr id="5" name="Bildobjekt 4">
          <a:extLst>
            <a:ext uri="{FF2B5EF4-FFF2-40B4-BE49-F238E27FC236}">
              <a16:creationId xmlns:a16="http://schemas.microsoft.com/office/drawing/2014/main" id="{AF68D02A-AEAC-4DE9-8225-291ACD9818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44501" y="0"/>
          <a:ext cx="3638550" cy="912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378618</xdr:colOff>
      <xdr:row>0</xdr:row>
      <xdr:rowOff>238125</xdr:rowOff>
    </xdr:from>
    <xdr:to>
      <xdr:col>0</xdr:col>
      <xdr:colOff>2809875</xdr:colOff>
      <xdr:row>0</xdr:row>
      <xdr:rowOff>662159</xdr:rowOff>
    </xdr:to>
    <xdr:pic>
      <xdr:nvPicPr>
        <xdr:cNvPr id="4" name="Bildobjekt 3">
          <a:extLst>
            <a:ext uri="{FF2B5EF4-FFF2-40B4-BE49-F238E27FC236}">
              <a16:creationId xmlns:a16="http://schemas.microsoft.com/office/drawing/2014/main" id="{94EA5614-8258-40AE-9691-B68C02586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618" y="238125"/>
          <a:ext cx="2431257" cy="424034"/>
        </a:xfrm>
        <a:prstGeom prst="rect">
          <a:avLst/>
        </a:prstGeom>
      </xdr:spPr>
    </xdr:pic>
    <xdr:clientData/>
  </xdr:twoCellAnchor>
  <xdr:twoCellAnchor editAs="oneCell">
    <xdr:from>
      <xdr:col>7</xdr:col>
      <xdr:colOff>47626</xdr:colOff>
      <xdr:row>0</xdr:row>
      <xdr:rowOff>0</xdr:rowOff>
    </xdr:from>
    <xdr:to>
      <xdr:col>9</xdr:col>
      <xdr:colOff>595313</xdr:colOff>
      <xdr:row>0</xdr:row>
      <xdr:rowOff>912553</xdr:rowOff>
    </xdr:to>
    <xdr:pic>
      <xdr:nvPicPr>
        <xdr:cNvPr id="5" name="Bildobjekt 4">
          <a:extLst>
            <a:ext uri="{FF2B5EF4-FFF2-40B4-BE49-F238E27FC236}">
              <a16:creationId xmlns:a16="http://schemas.microsoft.com/office/drawing/2014/main" id="{B6356671-5F29-4AC0-9BA9-D35B39DC84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34976" y="0"/>
          <a:ext cx="3633787" cy="912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378618</xdr:colOff>
      <xdr:row>0</xdr:row>
      <xdr:rowOff>238125</xdr:rowOff>
    </xdr:from>
    <xdr:to>
      <xdr:col>0</xdr:col>
      <xdr:colOff>2809875</xdr:colOff>
      <xdr:row>0</xdr:row>
      <xdr:rowOff>662159</xdr:rowOff>
    </xdr:to>
    <xdr:pic>
      <xdr:nvPicPr>
        <xdr:cNvPr id="4" name="Bildobjekt 3">
          <a:extLst>
            <a:ext uri="{FF2B5EF4-FFF2-40B4-BE49-F238E27FC236}">
              <a16:creationId xmlns:a16="http://schemas.microsoft.com/office/drawing/2014/main" id="{7386FBD2-DF6F-43AC-9617-32250A0B04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618" y="238125"/>
          <a:ext cx="2431257" cy="424034"/>
        </a:xfrm>
        <a:prstGeom prst="rect">
          <a:avLst/>
        </a:prstGeom>
      </xdr:spPr>
    </xdr:pic>
    <xdr:clientData/>
  </xdr:twoCellAnchor>
  <xdr:twoCellAnchor editAs="oneCell">
    <xdr:from>
      <xdr:col>5</xdr:col>
      <xdr:colOff>1143000</xdr:colOff>
      <xdr:row>0</xdr:row>
      <xdr:rowOff>0</xdr:rowOff>
    </xdr:from>
    <xdr:to>
      <xdr:col>8</xdr:col>
      <xdr:colOff>481013</xdr:colOff>
      <xdr:row>0</xdr:row>
      <xdr:rowOff>912553</xdr:rowOff>
    </xdr:to>
    <xdr:pic>
      <xdr:nvPicPr>
        <xdr:cNvPr id="5" name="Bildobjekt 4">
          <a:extLst>
            <a:ext uri="{FF2B5EF4-FFF2-40B4-BE49-F238E27FC236}">
              <a16:creationId xmlns:a16="http://schemas.microsoft.com/office/drawing/2014/main" id="{A0839772-86DA-4AF8-A7C8-C9359B3F1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63350" y="0"/>
          <a:ext cx="3624263" cy="9125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2247900</xdr:colOff>
      <xdr:row>0</xdr:row>
      <xdr:rowOff>219075</xdr:rowOff>
    </xdr:from>
    <xdr:to>
      <xdr:col>1</xdr:col>
      <xdr:colOff>1834186</xdr:colOff>
      <xdr:row>0</xdr:row>
      <xdr:rowOff>738187</xdr:rowOff>
    </xdr:to>
    <xdr:pic>
      <xdr:nvPicPr>
        <xdr:cNvPr id="2" name="Bildobjekt 1">
          <a:extLst>
            <a:ext uri="{FF2B5EF4-FFF2-40B4-BE49-F238E27FC236}">
              <a16:creationId xmlns:a16="http://schemas.microsoft.com/office/drawing/2014/main" id="{810EB0C5-6822-4BE2-A746-2938720F43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7900" y="219075"/>
          <a:ext cx="2979567" cy="519112"/>
        </a:xfrm>
        <a:prstGeom prst="rect">
          <a:avLst/>
        </a:prstGeom>
      </xdr:spPr>
    </xdr:pic>
    <xdr:clientData/>
  </xdr:twoCellAnchor>
  <xdr:twoCellAnchor editAs="oneCell">
    <xdr:from>
      <xdr:col>1</xdr:col>
      <xdr:colOff>2321720</xdr:colOff>
      <xdr:row>0</xdr:row>
      <xdr:rowOff>83344</xdr:rowOff>
    </xdr:from>
    <xdr:to>
      <xdr:col>4</xdr:col>
      <xdr:colOff>528639</xdr:colOff>
      <xdr:row>0</xdr:row>
      <xdr:rowOff>995897</xdr:rowOff>
    </xdr:to>
    <xdr:pic>
      <xdr:nvPicPr>
        <xdr:cNvPr id="5" name="Bildobjekt 4">
          <a:extLst>
            <a:ext uri="{FF2B5EF4-FFF2-40B4-BE49-F238E27FC236}">
              <a16:creationId xmlns:a16="http://schemas.microsoft.com/office/drawing/2014/main" id="{27AC24AD-F376-40BA-982F-A329058650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1" y="83344"/>
          <a:ext cx="3624263" cy="91255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370425-FD69-4588-A4C9-76CAC3561E18}" name="Tabell1" displayName="Tabell1" ref="A3:H50" totalsRowShown="0" headerRowDxfId="68" dataDxfId="66" headerRowBorderDxfId="67" tableBorderDxfId="65" totalsRowBorderDxfId="64">
  <autoFilter ref="A3:H50" xr:uid="{C5370425-FD69-4588-A4C9-76CAC3561E18}"/>
  <sortState xmlns:xlrd2="http://schemas.microsoft.com/office/spreadsheetml/2017/richdata2" ref="A4:H50">
    <sortCondition ref="A4:A50"/>
  </sortState>
  <tableColumns count="8">
    <tableColumn id="1" xr3:uid="{862CE89D-E70B-4BD7-AE1A-D7F01D8C3634}" name="Huvudsökande" dataDxfId="63"/>
    <tableColumn id="2" xr3:uid="{3790EE06-4A07-4C80-9BFA-C3EED1F735BC}" name="Antal samverkande kommuner" dataDxfId="62"/>
    <tableColumn id="3" xr3:uid="{7DF2215B-797E-4A33-9B17-5FD63D49ED82}" name="Redovisade platser _x000a_30 000 kr" dataDxfId="61"/>
    <tableColumn id="4" xr3:uid="{2DA1892C-4B96-4970-AE91-5CE4EE33A733}" name="Redovisade platser _x000a_35 000 kr" dataDxfId="60"/>
    <tableColumn id="5" xr3:uid="{1EF523CB-E0F6-47D5-90B2-292D59881C0C}" name="Redovisade platser _x000a_75 000 kr" dataDxfId="59"/>
    <tableColumn id="6" xr3:uid="{DC8A5F6C-8674-4C79-A206-0A94EC92CA39}" name="Beviljat belopp" dataDxfId="58" dataCellStyle="Valuta"/>
    <tableColumn id="7" xr3:uid="{4E63E284-76A2-4CAE-BDCD-41B0E35ECB85}" name="Redovisat belopp " dataDxfId="57" dataCellStyle="Valuta"/>
    <tableColumn id="8" xr3:uid="{C71ED436-8F50-47AC-AABF-C05D12CC4C4D}" name="Andel nyttjat bidrag" dataDxfId="56" dataCellStyle="Procent">
      <calculatedColumnFormula>Tabell1[[#This Row],[Redovisat belopp ]]/Tabell1[[#This Row],[Beviljat belopp]]</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4D2634-A9FC-4298-83FE-2E995478F783}" name="Tabell13" displayName="Tabell13" ref="A3:G50" totalsRowShown="0" headerRowDxfId="55" dataDxfId="53" headerRowBorderDxfId="54" tableBorderDxfId="52" totalsRowBorderDxfId="51">
  <autoFilter ref="A3:G50" xr:uid="{414D2634-A9FC-4298-83FE-2E995478F783}"/>
  <sortState xmlns:xlrd2="http://schemas.microsoft.com/office/spreadsheetml/2017/richdata2" ref="A4:G50">
    <sortCondition ref="A4:A50"/>
  </sortState>
  <tableColumns count="7">
    <tableColumn id="1" xr3:uid="{F15B02F9-2294-4A39-89E1-147A016D4733}" name="Huvudsökande" dataDxfId="50"/>
    <tableColumn id="2" xr3:uid="{50FD9884-E41E-493D-9D48-F9E0C666C1F6}" name="Antal samverkande kommuner" dataDxfId="3"/>
    <tableColumn id="3" xr3:uid="{F947DF51-9D0B-4CF7-9CD2-AE4CCA7D4E8E}" name="Redovisade platser _x000a_30 000 kr" dataDxfId="2"/>
    <tableColumn id="5" xr3:uid="{9936EC10-FCFA-4CF2-A90F-39FA16ADDF82}" name="Redovisade platser _x000a_110 000 kr" dataDxfId="0"/>
    <tableColumn id="6" xr3:uid="{AC380B96-1398-4219-B823-B79EF4EB7DC7}" name="Beviljat belopp" dataDxfId="1" dataCellStyle="Valuta"/>
    <tableColumn id="8" xr3:uid="{319BD535-2686-4DF9-A9B1-B92801DEC357}" name="Redovisat belopp" dataDxfId="49" dataCellStyle="Valuta"/>
    <tableColumn id="4" xr3:uid="{D64B82D5-6BA9-4082-8BA7-764E0DF3CB97}" name="Andel nyttjat" dataDxfId="15" dataCellStyle="Procent">
      <calculatedColumnFormula>Tabell13[[#This Row],[Redovisat belopp]]/Tabell13[[#This Row],[Beviljat belopp]]</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D80540-078C-476D-BC37-7A5F21AFB369}" name="Tabell3" displayName="Tabell3" ref="A3:I46" totalsRowShown="0" headerRowDxfId="48" dataDxfId="46" headerRowBorderDxfId="47" tableBorderDxfId="45" totalsRowBorderDxfId="44">
  <autoFilter ref="A3:I46" xr:uid="{AAD80540-078C-476D-BC37-7A5F21AFB369}"/>
  <sortState xmlns:xlrd2="http://schemas.microsoft.com/office/spreadsheetml/2017/richdata2" ref="A4:I46">
    <sortCondition ref="A4:A46"/>
  </sortState>
  <tableColumns count="9">
    <tableColumn id="1" xr3:uid="{3F1342C5-3B52-44EA-BB29-09C1F26C07AE}" name="Huvudsökande" dataDxfId="43"/>
    <tableColumn id="2" xr3:uid="{CEE36156-E308-45E7-8446-96137773378F}" name="Antal samverkande kommuner" dataDxfId="7"/>
    <tableColumn id="3" xr3:uid="{AEE99F5B-F472-4996-99C4-D0F48DE05C7E}" name="Redovisade platser _x000a_30 000 kr" dataDxfId="6"/>
    <tableColumn id="4" xr3:uid="{6D43C132-DD0F-40B8-9F1F-2F2D92DA730F}" name="Redovisade platser _x000a_50 000 kr" dataDxfId="4"/>
    <tableColumn id="5" xr3:uid="{EE08A6D3-D36F-45F7-930B-1CDB60088EBC}" name="Redovisat belopp handledarutbildningar" dataDxfId="5" dataCellStyle="Valuta"/>
    <tableColumn id="6" xr3:uid="{3784677C-08D1-4EF5-B842-0EE19979DC7F}" name="Redovisat belopp arbetsplats" dataDxfId="42" dataCellStyle="Valuta"/>
    <tableColumn id="8" xr3:uid="{72FF3228-9AF5-4915-8967-1781C5F00673}" name="Beviljat belopp" dataDxfId="41" dataCellStyle="Valuta"/>
    <tableColumn id="10" xr3:uid="{F240D3CD-54C7-4364-96F9-710D50FCA1D0}" name="Redovisat belopp" dataDxfId="40" dataCellStyle="Valuta"/>
    <tableColumn id="7" xr3:uid="{BA93426F-A7F7-4923-88D1-50A010C9FCC7}" name="Andel nyttjat" dataDxfId="14" dataCellStyle="Procent">
      <calculatedColumnFormula>Tabell3[[#This Row],[Redovisat belopp]]/Tabell3[[#This Row],[Beviljat belopp]]</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CE4F09-BD7B-4057-967C-48B501CB186F}" name="Tabell35" displayName="Tabell35" ref="A3:I41" totalsRowShown="0" headerRowDxfId="39" dataDxfId="37" headerRowBorderDxfId="38" tableBorderDxfId="36" totalsRowBorderDxfId="35">
  <autoFilter ref="A3:I41" xr:uid="{74CE4F09-BD7B-4057-967C-48B501CB186F}"/>
  <sortState xmlns:xlrd2="http://schemas.microsoft.com/office/spreadsheetml/2017/richdata2" ref="A4:I41">
    <sortCondition ref="A4:A41"/>
  </sortState>
  <tableColumns count="9">
    <tableColumn id="1" xr3:uid="{AC50CFB6-EF4B-4FF3-A7DD-B9376809C9C1}" name="Huvudsökande" dataDxfId="34"/>
    <tableColumn id="2" xr3:uid="{F676402F-0B99-4691-A51D-47919FE6B054}" name="Antal samverkande kommuner" dataDxfId="11"/>
    <tableColumn id="3" xr3:uid="{18012172-4AD9-405A-A0F6-E9BD3E7CFA12}" name="Redovisade platser _x000a_30 000 kr" dataDxfId="10"/>
    <tableColumn id="4" xr3:uid="{4EC55E83-6447-4E68-8841-673FC36D3C94}" name="Redovisade platser _x000a_110 000 kr" dataDxfId="8"/>
    <tableColumn id="5" xr3:uid="{8AEBD8B1-6F34-4D2C-982F-469D6A58CA99}" name="Redovisat belopp handledarutbildningar" dataDxfId="9"/>
    <tableColumn id="6" xr3:uid="{17D3704D-D010-4BFC-B575-10F0B9F539D7}" name="Redovisat belopp arbetsplats" dataDxfId="33"/>
    <tableColumn id="8" xr3:uid="{04D31497-6E17-4EED-8F18-2AB176241CE0}" name="Beviljat belopp" dataDxfId="32" dataCellStyle="Valuta"/>
    <tableColumn id="10" xr3:uid="{8AFDACEE-8DCA-4A5E-AEAD-AD39B7F4ACC7}" name="Redovisat belopp" dataDxfId="13" dataCellStyle="Valuta"/>
    <tableColumn id="7" xr3:uid="{FD7D5714-6233-4226-BD8A-1CC032B32883}" name="Andel nyttjat" dataDxfId="12" dataCellStyle="Procent">
      <calculatedColumnFormula>Tabell35[[#This Row],[Redovisat belopp]]/Tabell35[[#This Row],[Beviljat belopp]]</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2B2354-FA97-4102-91F3-FCF5A68393CD}" name="Tabell5" displayName="Tabell5" ref="A3:H47" totalsRowShown="0" headerRowDxfId="31" dataDxfId="30" tableBorderDxfId="29">
  <autoFilter ref="A3:H47" xr:uid="{A32B2354-FA97-4102-91F3-FCF5A68393CD}"/>
  <sortState xmlns:xlrd2="http://schemas.microsoft.com/office/spreadsheetml/2017/richdata2" ref="A4:H47">
    <sortCondition ref="A4:A47"/>
  </sortState>
  <tableColumns count="8">
    <tableColumn id="1" xr3:uid="{E49E95F0-6A92-4CAE-BFE8-0F25F41FB89F}" name="Huvudsökande" dataDxfId="28"/>
    <tableColumn id="2" xr3:uid="{EFDEBC33-CCA1-46D9-BAC2-D052007393DF}" name="Antal samverkande kommuner" dataDxfId="27"/>
    <tableColumn id="3" xr3:uid="{7520C83C-D088-4E21-A172-EEC4A35C348C}" name="Redovisade platser _x000a_buss" dataDxfId="26"/>
    <tableColumn id="4" xr3:uid="{A960A435-030C-48FE-B7CA-CB3378BB16CC}" name="Redovisade platser _x000a_lastbil" dataDxfId="25"/>
    <tableColumn id="5" xr3:uid="{BD7750AB-F662-4B20-B689-5A0ECFD1517E}" name="Redovisade platser _x000a_lastbil med släp" dataDxfId="24"/>
    <tableColumn id="6" xr3:uid="{BB36B132-27CA-480A-97E5-809F76E3A505}" name="Beviljat belopp" dataDxfId="23" dataCellStyle="Valuta"/>
    <tableColumn id="7" xr3:uid="{56148CB0-E370-41F8-AFD5-EB04E600926B}" name="Redovsat belopp" dataDxfId="22" dataCellStyle="Valuta">
      <calculatedColumnFormula>Tabell5[[#This Row],[Redovisade platser 
buss]]*60000+Tabell5[[#This Row],[Redovisade platser 
lastbil]]*69000+Tabell5[[#This Row],[Redovisade platser 
lastbil med släp]]*95000</calculatedColumnFormula>
    </tableColumn>
    <tableColumn id="8" xr3:uid="{19F4BD48-4FFF-438C-BA4B-D85CDC104A19}" name="Andel nyttjat bidrag" dataDxfId="21" dataCellStyle="Procent">
      <calculatedColumnFormula>Tabell5[[#This Row],[Redovsat belopp]]/Tabell5[[#This Row],[Beviljat belopp]]</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2CFABD-F0E6-43C7-97A2-733E5DD652C0}" name="Tabell6" displayName="Tabell6" ref="A6:C53" totalsRowShown="0" headerRowDxfId="20" dataDxfId="19">
  <autoFilter ref="A6:C53" xr:uid="{952CFABD-F0E6-43C7-97A2-733E5DD652C0}"/>
  <sortState xmlns:xlrd2="http://schemas.microsoft.com/office/spreadsheetml/2017/richdata2" ref="A7:C53">
    <sortCondition ref="A7:A53"/>
  </sortState>
  <tableColumns count="3">
    <tableColumn id="1" xr3:uid="{3505F5EF-F453-42D6-85C2-09700B81A8FA}" name="Huvudsökande kommun" dataDxfId="18"/>
    <tableColumn id="2" xr3:uid="{440BD303-7D55-4B02-A056-323E55B1BB47}" name="Statsbidrag" dataDxfId="17"/>
    <tableColumn id="3" xr3:uid="{414AA6C2-6B40-45E0-9839-6EED18B324CE}" name="Fördelade EU-medel" dataDxfId="16" dataCellStyle="Valuta"/>
  </tableColumns>
  <tableStyleInfo name="TableStyleMedium2" showFirstColumn="0" showLastColumn="0" showRowStripes="1" showColumnStripes="0"/>
</table>
</file>

<file path=xl/theme/theme1.xml><?xml version="1.0" encoding="utf-8"?>
<a:theme xmlns:a="http://schemas.openxmlformats.org/drawingml/2006/main" name="Word Skolverket">
  <a:themeElements>
    <a:clrScheme name="Skolverket">
      <a:dk1>
        <a:srgbClr val="000000"/>
      </a:dk1>
      <a:lt1>
        <a:srgbClr val="FFFFFF"/>
      </a:lt1>
      <a:dk2>
        <a:srgbClr val="000000"/>
      </a:dk2>
      <a:lt2>
        <a:srgbClr val="00414C"/>
      </a:lt2>
      <a:accent1>
        <a:srgbClr val="692859"/>
      </a:accent1>
      <a:accent2>
        <a:srgbClr val="99CED3"/>
      </a:accent2>
      <a:accent3>
        <a:srgbClr val="F59C00"/>
      </a:accent3>
      <a:accent4>
        <a:srgbClr val="EF7748"/>
      </a:accent4>
      <a:accent5>
        <a:srgbClr val="497E89"/>
      </a:accent5>
      <a:accent6>
        <a:srgbClr val="B1451C"/>
      </a:accent6>
      <a:hlink>
        <a:srgbClr val="6928C1"/>
      </a:hlink>
      <a:folHlink>
        <a:srgbClr val="692871"/>
      </a:folHlink>
    </a:clrScheme>
    <a:fontScheme name="Excel Skolverk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094E-D9E3-4457-92E1-CC0F49F5912A}">
  <dimension ref="A1:J56"/>
  <sheetViews>
    <sheetView tabSelected="1" zoomScale="80" zoomScaleNormal="80" workbookViewId="0">
      <selection activeCell="B12" sqref="B12"/>
    </sheetView>
  </sheetViews>
  <sheetFormatPr defaultColWidth="0" defaultRowHeight="12.75" zeroHeight="1" x14ac:dyDescent="0.2"/>
  <cols>
    <col min="1" max="1" width="51.7109375" customWidth="1"/>
    <col min="2" max="2" width="32.5703125" customWidth="1"/>
    <col min="3" max="5" width="24" customWidth="1"/>
    <col min="6" max="6" width="27.140625" bestFit="1" customWidth="1"/>
    <col min="7" max="7" width="23.140625" customWidth="1"/>
    <col min="8" max="8" width="17.140625" customWidth="1"/>
    <col min="9" max="10" width="9.140625" customWidth="1"/>
    <col min="11" max="16384" width="9.140625" hidden="1"/>
  </cols>
  <sheetData>
    <row r="1" spans="1:10" ht="73.5" customHeight="1" x14ac:dyDescent="0.2">
      <c r="A1" s="2"/>
      <c r="B1" s="46"/>
      <c r="C1" s="46"/>
      <c r="D1" s="48"/>
      <c r="E1" s="48"/>
      <c r="F1" s="48"/>
      <c r="G1" s="48"/>
      <c r="H1" s="46"/>
      <c r="I1" s="2"/>
      <c r="J1" s="2"/>
    </row>
    <row r="2" spans="1:10" ht="51" customHeight="1" x14ac:dyDescent="0.2">
      <c r="A2" s="52" t="s">
        <v>68</v>
      </c>
      <c r="B2" s="52"/>
      <c r="C2" s="52"/>
      <c r="D2" s="52"/>
      <c r="E2" s="52"/>
      <c r="F2" s="52"/>
      <c r="G2" s="52"/>
      <c r="H2" s="53"/>
      <c r="I2" s="2"/>
      <c r="J2" s="2"/>
    </row>
    <row r="3" spans="1:10" ht="37.5" customHeight="1" x14ac:dyDescent="0.2">
      <c r="A3" s="3" t="s">
        <v>0</v>
      </c>
      <c r="B3" s="4" t="s">
        <v>1</v>
      </c>
      <c r="C3" s="5" t="s">
        <v>70</v>
      </c>
      <c r="D3" s="5" t="s">
        <v>71</v>
      </c>
      <c r="E3" s="5" t="s">
        <v>72</v>
      </c>
      <c r="F3" s="5" t="s">
        <v>2</v>
      </c>
      <c r="G3" s="5" t="s">
        <v>84</v>
      </c>
      <c r="H3" s="6" t="s">
        <v>73</v>
      </c>
      <c r="I3" s="2"/>
      <c r="J3" s="2"/>
    </row>
    <row r="4" spans="1:10" ht="15" x14ac:dyDescent="0.25">
      <c r="A4" s="7" t="s">
        <v>3</v>
      </c>
      <c r="B4" s="8">
        <v>15</v>
      </c>
      <c r="C4" s="39">
        <v>0</v>
      </c>
      <c r="D4" s="39">
        <v>548.14322112074308</v>
      </c>
      <c r="E4" s="39">
        <v>319.8625543893599</v>
      </c>
      <c r="F4" s="11">
        <v>59680000</v>
      </c>
      <c r="G4" s="11">
        <v>43174704.318400003</v>
      </c>
      <c r="H4" s="21">
        <f>Tabell1[[#This Row],[Redovisat belopp ]]/Tabell1[[#This Row],[Beviljat belopp]]</f>
        <v>0.72343673455764079</v>
      </c>
      <c r="I4" s="2"/>
      <c r="J4" s="2"/>
    </row>
    <row r="5" spans="1:10" ht="15" x14ac:dyDescent="0.25">
      <c r="A5" s="7" t="s">
        <v>4</v>
      </c>
      <c r="B5" s="8">
        <v>8</v>
      </c>
      <c r="C5" s="47">
        <v>18.48624999999975</v>
      </c>
      <c r="D5" s="39">
        <v>437.46687500000002</v>
      </c>
      <c r="E5" s="39">
        <v>331.39075000000008</v>
      </c>
      <c r="F5" s="11">
        <v>58000000</v>
      </c>
      <c r="G5" s="11">
        <v>40720234.375</v>
      </c>
      <c r="H5" s="21">
        <f>Tabell1[[#This Row],[Redovisat belopp ]]/Tabell1[[#This Row],[Beviljat belopp]]</f>
        <v>0.70207300646551729</v>
      </c>
      <c r="I5" s="2"/>
      <c r="J5" s="2"/>
    </row>
    <row r="6" spans="1:10" ht="15" x14ac:dyDescent="0.25">
      <c r="A6" s="7" t="s">
        <v>5</v>
      </c>
      <c r="B6" s="8">
        <v>6</v>
      </c>
      <c r="C6" s="47">
        <v>10.53875</v>
      </c>
      <c r="D6" s="39">
        <v>203.315</v>
      </c>
      <c r="E6" s="39">
        <v>92.657499999999999</v>
      </c>
      <c r="F6" s="11">
        <v>22900000</v>
      </c>
      <c r="G6" s="11">
        <v>14381500</v>
      </c>
      <c r="H6" s="21">
        <f>Tabell1[[#This Row],[Redovisat belopp ]]/Tabell1[[#This Row],[Beviljat belopp]]</f>
        <v>0.62801310043668124</v>
      </c>
      <c r="I6" s="2"/>
      <c r="J6" s="2"/>
    </row>
    <row r="7" spans="1:10" ht="15" x14ac:dyDescent="0.25">
      <c r="A7" s="7" t="s">
        <v>6</v>
      </c>
      <c r="B7" s="8">
        <v>6</v>
      </c>
      <c r="C7" s="47">
        <v>27.83925</v>
      </c>
      <c r="D7" s="39">
        <v>682.80637500000012</v>
      </c>
      <c r="E7" s="39">
        <v>259.31574999999998</v>
      </c>
      <c r="F7" s="11">
        <v>58170000</v>
      </c>
      <c r="G7" s="11">
        <v>44182081.875</v>
      </c>
      <c r="H7" s="21">
        <f>Tabell1[[#This Row],[Redovisat belopp ]]/Tabell1[[#This Row],[Beviljat belopp]]</f>
        <v>0.75953381253223307</v>
      </c>
      <c r="I7" s="2"/>
      <c r="J7" s="2"/>
    </row>
    <row r="8" spans="1:10" ht="15" x14ac:dyDescent="0.25">
      <c r="A8" s="7" t="s">
        <v>7</v>
      </c>
      <c r="B8" s="8">
        <v>12</v>
      </c>
      <c r="C8" s="39">
        <v>27.061037783393523</v>
      </c>
      <c r="D8" s="39">
        <v>809.40346503328192</v>
      </c>
      <c r="E8" s="39">
        <v>792.46643067069681</v>
      </c>
      <c r="F8" s="11">
        <v>113640000</v>
      </c>
      <c r="G8" s="11">
        <v>88575934.709999993</v>
      </c>
      <c r="H8" s="21">
        <f>Tabell1[[#This Row],[Redovisat belopp ]]/Tabell1[[#This Row],[Beviljat belopp]]</f>
        <v>0.77944328326293555</v>
      </c>
      <c r="I8" s="2"/>
      <c r="J8" s="2"/>
    </row>
    <row r="9" spans="1:10" ht="15" x14ac:dyDescent="0.25">
      <c r="A9" s="7" t="s">
        <v>8</v>
      </c>
      <c r="B9" s="8">
        <v>3</v>
      </c>
      <c r="C9" s="39">
        <v>8.4</v>
      </c>
      <c r="D9" s="39">
        <v>70.25</v>
      </c>
      <c r="E9" s="39">
        <v>18.012499999999999</v>
      </c>
      <c r="F9" s="11">
        <v>4360000</v>
      </c>
      <c r="G9" s="11">
        <v>4061687.5</v>
      </c>
      <c r="H9" s="21">
        <f>Tabell1[[#This Row],[Redovisat belopp ]]/Tabell1[[#This Row],[Beviljat belopp]]</f>
        <v>0.93157970183486238</v>
      </c>
      <c r="I9" s="2"/>
      <c r="J9" s="2"/>
    </row>
    <row r="10" spans="1:10" ht="15" x14ac:dyDescent="0.25">
      <c r="A10" s="7" t="s">
        <v>9</v>
      </c>
      <c r="B10" s="8">
        <v>4</v>
      </c>
      <c r="C10" s="39">
        <v>1.06125</v>
      </c>
      <c r="D10" s="39">
        <v>120.2375</v>
      </c>
      <c r="E10" s="39">
        <v>26.53875</v>
      </c>
      <c r="F10" s="11">
        <v>9845000</v>
      </c>
      <c r="G10" s="11">
        <v>6230556.25</v>
      </c>
      <c r="H10" s="21">
        <f>Tabell1[[#This Row],[Redovisat belopp ]]/Tabell1[[#This Row],[Beviljat belopp]]</f>
        <v>0.63286503301168107</v>
      </c>
      <c r="I10" s="2"/>
      <c r="J10" s="2"/>
    </row>
    <row r="11" spans="1:10" ht="15" x14ac:dyDescent="0.25">
      <c r="A11" s="7" t="s">
        <v>10</v>
      </c>
      <c r="B11" s="8">
        <v>5</v>
      </c>
      <c r="C11" s="39">
        <v>20.695847902097903</v>
      </c>
      <c r="D11" s="39">
        <v>228.61399309995767</v>
      </c>
      <c r="E11" s="39">
        <v>265.99312199039008</v>
      </c>
      <c r="F11" s="11">
        <v>55295000</v>
      </c>
      <c r="G11" s="11">
        <v>28571849.344799999</v>
      </c>
      <c r="H11" s="21">
        <f>Tabell1[[#This Row],[Redovisat belopp ]]/Tabell1[[#This Row],[Beviljat belopp]]</f>
        <v>0.51671668948006144</v>
      </c>
      <c r="I11" s="2"/>
      <c r="J11" s="2"/>
    </row>
    <row r="12" spans="1:10" ht="15" x14ac:dyDescent="0.25">
      <c r="A12" s="7" t="s">
        <v>11</v>
      </c>
      <c r="B12" s="8">
        <v>13</v>
      </c>
      <c r="C12" s="39">
        <v>186.87101249999998</v>
      </c>
      <c r="D12" s="39">
        <v>1165.3039124999984</v>
      </c>
      <c r="E12" s="39">
        <v>750.99593749999838</v>
      </c>
      <c r="F12" s="11">
        <v>168250000</v>
      </c>
      <c r="G12" s="11">
        <v>102716462.625</v>
      </c>
      <c r="H12" s="21">
        <f>Tabell1[[#This Row],[Redovisat belopp ]]/Tabell1[[#This Row],[Beviljat belopp]]</f>
        <v>0.6104990349182764</v>
      </c>
      <c r="I12" s="2"/>
      <c r="J12" s="2"/>
    </row>
    <row r="13" spans="1:10" ht="15" x14ac:dyDescent="0.25">
      <c r="A13" s="7" t="s">
        <v>12</v>
      </c>
      <c r="B13" s="8">
        <v>5</v>
      </c>
      <c r="C13" s="39">
        <v>0</v>
      </c>
      <c r="D13" s="39">
        <v>265.46125000000001</v>
      </c>
      <c r="E13" s="39">
        <v>483.58375000000001</v>
      </c>
      <c r="F13" s="11">
        <v>74120000</v>
      </c>
      <c r="G13" s="11">
        <v>45559925</v>
      </c>
      <c r="H13" s="21">
        <f>Tabell1[[#This Row],[Redovisat belopp ]]/Tabell1[[#This Row],[Beviljat belopp]]</f>
        <v>0.61467788720992989</v>
      </c>
      <c r="I13" s="2"/>
      <c r="J13" s="2"/>
    </row>
    <row r="14" spans="1:10" ht="15" x14ac:dyDescent="0.25">
      <c r="A14" s="7" t="s">
        <v>13</v>
      </c>
      <c r="B14" s="8">
        <v>3</v>
      </c>
      <c r="C14" s="39">
        <v>2.0375000000000001</v>
      </c>
      <c r="D14" s="39">
        <v>389.19050000000004</v>
      </c>
      <c r="E14" s="39">
        <v>214.64137500000001</v>
      </c>
      <c r="F14" s="11">
        <v>42205000</v>
      </c>
      <c r="G14" s="11">
        <v>29780895.625</v>
      </c>
      <c r="H14" s="21">
        <f>Tabell1[[#This Row],[Redovisat belopp ]]/Tabell1[[#This Row],[Beviljat belopp]]</f>
        <v>0.70562482229593648</v>
      </c>
      <c r="I14" s="2"/>
      <c r="J14" s="2"/>
    </row>
    <row r="15" spans="1:10" ht="15" x14ac:dyDescent="0.25">
      <c r="A15" s="7" t="s">
        <v>14</v>
      </c>
      <c r="B15" s="8">
        <v>3</v>
      </c>
      <c r="C15" s="47">
        <v>1.2750000000000001</v>
      </c>
      <c r="D15" s="39">
        <v>24.56625</v>
      </c>
      <c r="E15" s="39">
        <v>5.5125000000000002</v>
      </c>
      <c r="F15" s="11">
        <v>5300000</v>
      </c>
      <c r="G15" s="11">
        <v>1311506.25</v>
      </c>
      <c r="H15" s="21">
        <f>Tabell1[[#This Row],[Redovisat belopp ]]/Tabell1[[#This Row],[Beviljat belopp]]</f>
        <v>0.24745400943396226</v>
      </c>
      <c r="I15" s="2"/>
      <c r="J15" s="2"/>
    </row>
    <row r="16" spans="1:10" ht="15" x14ac:dyDescent="0.25">
      <c r="A16" s="7" t="s">
        <v>15</v>
      </c>
      <c r="B16" s="8">
        <v>11</v>
      </c>
      <c r="C16" s="39">
        <v>78.867500000000007</v>
      </c>
      <c r="D16" s="39">
        <v>562.50874999999951</v>
      </c>
      <c r="E16" s="39">
        <v>664.31787500000473</v>
      </c>
      <c r="F16" s="11">
        <v>96810000</v>
      </c>
      <c r="G16" s="11">
        <v>71877671.875</v>
      </c>
      <c r="H16" s="21">
        <f>Tabell1[[#This Row],[Redovisat belopp ]]/Tabell1[[#This Row],[Beviljat belopp]]</f>
        <v>0.74246123205247394</v>
      </c>
      <c r="I16" s="2"/>
      <c r="J16" s="2"/>
    </row>
    <row r="17" spans="1:10" ht="15" x14ac:dyDescent="0.25">
      <c r="A17" s="7" t="s">
        <v>16</v>
      </c>
      <c r="B17" s="8">
        <v>3</v>
      </c>
      <c r="C17" s="39">
        <v>0</v>
      </c>
      <c r="D17" s="39">
        <v>136.60374999999999</v>
      </c>
      <c r="E17" s="39">
        <v>86.63</v>
      </c>
      <c r="F17" s="11">
        <v>18380000</v>
      </c>
      <c r="G17" s="11">
        <v>11278381.25</v>
      </c>
      <c r="H17" s="21">
        <f>Tabell1[[#This Row],[Redovisat belopp ]]/Tabell1[[#This Row],[Beviljat belopp]]</f>
        <v>0.61362248367791072</v>
      </c>
      <c r="I17" s="2"/>
      <c r="J17" s="2"/>
    </row>
    <row r="18" spans="1:10" ht="15" x14ac:dyDescent="0.25">
      <c r="A18" s="7" t="s">
        <v>17</v>
      </c>
      <c r="B18" s="8">
        <v>3</v>
      </c>
      <c r="C18" s="39">
        <v>1.2500000000000001E-2</v>
      </c>
      <c r="D18" s="39">
        <v>98.385374999999982</v>
      </c>
      <c r="E18" s="39">
        <v>65.811374999999998</v>
      </c>
      <c r="F18" s="11">
        <v>11975000</v>
      </c>
      <c r="G18" s="11">
        <v>8379716.25</v>
      </c>
      <c r="H18" s="21">
        <f>Tabell1[[#This Row],[Redovisat belopp ]]/Tabell1[[#This Row],[Beviljat belopp]]</f>
        <v>0.69976753653444679</v>
      </c>
      <c r="I18" s="2"/>
      <c r="J18" s="2"/>
    </row>
    <row r="19" spans="1:10" ht="15" x14ac:dyDescent="0.25">
      <c r="A19" s="7" t="s">
        <v>18</v>
      </c>
      <c r="B19" s="8">
        <v>5</v>
      </c>
      <c r="C19" s="39">
        <v>4.1293835436057877</v>
      </c>
      <c r="D19" s="39">
        <v>439.59189245890951</v>
      </c>
      <c r="E19" s="39">
        <v>277.18723019555529</v>
      </c>
      <c r="F19" s="11">
        <v>99740000</v>
      </c>
      <c r="G19" s="11">
        <v>36298640.006999999</v>
      </c>
      <c r="H19" s="21">
        <f>Tabell1[[#This Row],[Redovisat belopp ]]/Tabell1[[#This Row],[Beviljat belopp]]</f>
        <v>0.36393262489472628</v>
      </c>
      <c r="I19" s="2"/>
      <c r="J19" s="2"/>
    </row>
    <row r="20" spans="1:10" ht="15" x14ac:dyDescent="0.25">
      <c r="A20" s="7" t="s">
        <v>19</v>
      </c>
      <c r="B20" s="8">
        <v>3</v>
      </c>
      <c r="C20" s="39">
        <v>0.25</v>
      </c>
      <c r="D20" s="39">
        <v>213.14750000000001</v>
      </c>
      <c r="E20" s="39">
        <v>143.4975</v>
      </c>
      <c r="F20" s="11">
        <v>29610000</v>
      </c>
      <c r="G20" s="11">
        <v>18229975</v>
      </c>
      <c r="H20" s="21">
        <f>Tabell1[[#This Row],[Redovisat belopp ]]/Tabell1[[#This Row],[Beviljat belopp]]</f>
        <v>0.61566953731847351</v>
      </c>
      <c r="I20" s="2"/>
      <c r="J20" s="2"/>
    </row>
    <row r="21" spans="1:10" ht="15" x14ac:dyDescent="0.25">
      <c r="A21" s="7" t="s">
        <v>20</v>
      </c>
      <c r="B21" s="8">
        <v>6</v>
      </c>
      <c r="C21" s="39">
        <v>0.55374999999999996</v>
      </c>
      <c r="D21" s="39">
        <v>204.73334910153409</v>
      </c>
      <c r="E21" s="39">
        <v>195.95563423641877</v>
      </c>
      <c r="F21" s="11">
        <v>24005000</v>
      </c>
      <c r="G21" s="11">
        <v>21878952.2863</v>
      </c>
      <c r="H21" s="21">
        <f>Tabell1[[#This Row],[Redovisat belopp ]]/Tabell1[[#This Row],[Beviljat belopp]]</f>
        <v>0.91143313002707771</v>
      </c>
      <c r="I21" s="2"/>
      <c r="J21" s="2"/>
    </row>
    <row r="22" spans="1:10" ht="15" x14ac:dyDescent="0.25">
      <c r="A22" s="7" t="s">
        <v>21</v>
      </c>
      <c r="B22" s="8">
        <v>7</v>
      </c>
      <c r="C22" s="39">
        <v>0</v>
      </c>
      <c r="D22" s="39">
        <v>463.26263685927137</v>
      </c>
      <c r="E22" s="39">
        <v>269.13561314072854</v>
      </c>
      <c r="F22" s="11">
        <v>62500000</v>
      </c>
      <c r="G22" s="11">
        <v>36399363.275600001</v>
      </c>
      <c r="H22" s="21">
        <f>Tabell1[[#This Row],[Redovisat belopp ]]/Tabell1[[#This Row],[Beviljat belopp]]</f>
        <v>0.58238981240959997</v>
      </c>
      <c r="I22" s="2"/>
      <c r="J22" s="2"/>
    </row>
    <row r="23" spans="1:10" ht="15" x14ac:dyDescent="0.25">
      <c r="A23" s="7" t="s">
        <v>22</v>
      </c>
      <c r="B23" s="8">
        <v>16</v>
      </c>
      <c r="C23" s="39">
        <v>2.2749999999999999</v>
      </c>
      <c r="D23" s="39">
        <v>386.0025</v>
      </c>
      <c r="E23" s="39">
        <v>212.64750000000001</v>
      </c>
      <c r="F23" s="11">
        <v>51755000</v>
      </c>
      <c r="G23" s="11">
        <v>29526900</v>
      </c>
      <c r="H23" s="21">
        <f>Tabell1[[#This Row],[Redovisat belopp ]]/Tabell1[[#This Row],[Beviljat belopp]]</f>
        <v>0.57051299391363153</v>
      </c>
      <c r="I23" s="2"/>
      <c r="J23" s="2"/>
    </row>
    <row r="24" spans="1:10" ht="15" x14ac:dyDescent="0.25">
      <c r="A24" s="7" t="s">
        <v>23</v>
      </c>
      <c r="B24" s="8">
        <v>4</v>
      </c>
      <c r="C24" s="39">
        <v>22.491250000000001</v>
      </c>
      <c r="D24" s="39">
        <v>247.95471480241042</v>
      </c>
      <c r="E24" s="39">
        <v>209.33439494516765</v>
      </c>
      <c r="F24" s="11">
        <v>25640000</v>
      </c>
      <c r="G24" s="11">
        <v>25053232.138999999</v>
      </c>
      <c r="H24" s="21">
        <f>Tabell1[[#This Row],[Redovisat belopp ]]/Tabell1[[#This Row],[Beviljat belopp]]</f>
        <v>0.97711513802652106</v>
      </c>
      <c r="I24" s="2"/>
      <c r="J24" s="2"/>
    </row>
    <row r="25" spans="1:10" ht="15" x14ac:dyDescent="0.25">
      <c r="A25" s="7" t="s">
        <v>24</v>
      </c>
      <c r="B25" s="8">
        <v>3</v>
      </c>
      <c r="C25" s="39">
        <v>14.37125</v>
      </c>
      <c r="D25" s="39">
        <v>137.21125000000001</v>
      </c>
      <c r="E25" s="39">
        <v>48.145000000000003</v>
      </c>
      <c r="F25" s="11">
        <v>8950000</v>
      </c>
      <c r="G25" s="11">
        <v>8844406.25</v>
      </c>
      <c r="H25" s="21">
        <f>Tabell1[[#This Row],[Redovisat belopp ]]/Tabell1[[#This Row],[Beviljat belopp]]</f>
        <v>0.98820181564245813</v>
      </c>
      <c r="I25" s="2"/>
      <c r="J25" s="2"/>
    </row>
    <row r="26" spans="1:10" ht="15" x14ac:dyDescent="0.25">
      <c r="A26" s="7" t="s">
        <v>25</v>
      </c>
      <c r="B26" s="8">
        <v>6</v>
      </c>
      <c r="C26" s="39">
        <v>3.7749999999999999</v>
      </c>
      <c r="D26" s="39">
        <v>293.84875</v>
      </c>
      <c r="E26" s="39">
        <v>217.19749999999999</v>
      </c>
      <c r="F26" s="11">
        <v>32725000</v>
      </c>
      <c r="G26" s="11">
        <v>26687768.75</v>
      </c>
      <c r="H26" s="21">
        <f>Tabell1[[#This Row],[Redovisat belopp ]]/Tabell1[[#This Row],[Beviljat belopp]]</f>
        <v>0.81551623376623372</v>
      </c>
      <c r="I26" s="2"/>
      <c r="J26" s="2"/>
    </row>
    <row r="27" spans="1:10" ht="15" x14ac:dyDescent="0.25">
      <c r="A27" s="7" t="s">
        <v>26</v>
      </c>
      <c r="B27" s="8">
        <v>4</v>
      </c>
      <c r="C27" s="39">
        <v>0.66249999999999998</v>
      </c>
      <c r="D27" s="39">
        <v>78.361249999999998</v>
      </c>
      <c r="E27" s="39">
        <v>21.157499999999999</v>
      </c>
      <c r="F27" s="11">
        <v>5120000</v>
      </c>
      <c r="G27" s="11">
        <v>4349331.25</v>
      </c>
      <c r="H27" s="21">
        <f>Tabell1[[#This Row],[Redovisat belopp ]]/Tabell1[[#This Row],[Beviljat belopp]]</f>
        <v>0.84947875976562504</v>
      </c>
      <c r="I27" s="2"/>
      <c r="J27" s="2"/>
    </row>
    <row r="28" spans="1:10" ht="15" x14ac:dyDescent="0.25">
      <c r="A28" s="7" t="s">
        <v>27</v>
      </c>
      <c r="B28" s="8">
        <v>3</v>
      </c>
      <c r="C28" s="47">
        <v>4.28125</v>
      </c>
      <c r="D28" s="39">
        <v>81.173749999999998</v>
      </c>
      <c r="E28" s="39">
        <v>28.495625</v>
      </c>
      <c r="F28" s="11">
        <v>7465000</v>
      </c>
      <c r="G28" s="11">
        <v>5106690.625</v>
      </c>
      <c r="H28" s="21">
        <f>Tabell1[[#This Row],[Redovisat belopp ]]/Tabell1[[#This Row],[Beviljat belopp]]</f>
        <v>0.68408447756195578</v>
      </c>
      <c r="I28" s="2"/>
      <c r="J28" s="2"/>
    </row>
    <row r="29" spans="1:10" ht="15" x14ac:dyDescent="0.25">
      <c r="A29" s="7" t="s">
        <v>28</v>
      </c>
      <c r="B29" s="8">
        <v>7</v>
      </c>
      <c r="C29" s="39">
        <v>5.3037666666666672</v>
      </c>
      <c r="D29" s="39">
        <v>156.79624999999999</v>
      </c>
      <c r="E29" s="39">
        <v>249.22375</v>
      </c>
      <c r="F29" s="11">
        <v>56850000</v>
      </c>
      <c r="G29" s="11">
        <v>24338763</v>
      </c>
      <c r="H29" s="21">
        <f>Tabell1[[#This Row],[Redovisat belopp ]]/Tabell1[[#This Row],[Beviljat belopp]]</f>
        <v>0.42812248021108179</v>
      </c>
      <c r="I29" s="2"/>
      <c r="J29" s="2"/>
    </row>
    <row r="30" spans="1:10" ht="15" x14ac:dyDescent="0.25">
      <c r="A30" s="7" t="s">
        <v>29</v>
      </c>
      <c r="B30" s="8">
        <v>13</v>
      </c>
      <c r="C30" s="39">
        <v>12.337499998549372</v>
      </c>
      <c r="D30" s="39">
        <v>712.72460875988895</v>
      </c>
      <c r="E30" s="39">
        <v>463.13722450729875</v>
      </c>
      <c r="F30" s="11">
        <v>92750000</v>
      </c>
      <c r="G30" s="11">
        <v>60050778.144599997</v>
      </c>
      <c r="H30" s="21">
        <f>Tabell1[[#This Row],[Redovisat belopp ]]/Tabell1[[#This Row],[Beviljat belopp]]</f>
        <v>0.64744774279892181</v>
      </c>
      <c r="I30" s="2"/>
      <c r="J30" s="2"/>
    </row>
    <row r="31" spans="1:10" ht="15" x14ac:dyDescent="0.25">
      <c r="A31" s="7" t="s">
        <v>30</v>
      </c>
      <c r="B31" s="8">
        <v>5</v>
      </c>
      <c r="C31" s="39">
        <v>2.8125</v>
      </c>
      <c r="D31" s="39">
        <v>194.875</v>
      </c>
      <c r="E31" s="39">
        <v>87.8125</v>
      </c>
      <c r="F31" s="11">
        <v>30850000</v>
      </c>
      <c r="G31" s="11">
        <v>13490937.5</v>
      </c>
      <c r="H31" s="21">
        <f>Tabell1[[#This Row],[Redovisat belopp ]]/Tabell1[[#This Row],[Beviljat belopp]]</f>
        <v>0.43730753646677473</v>
      </c>
      <c r="I31" s="2"/>
      <c r="J31" s="2"/>
    </row>
    <row r="32" spans="1:10" ht="15" x14ac:dyDescent="0.25">
      <c r="A32" s="7" t="s">
        <v>31</v>
      </c>
      <c r="B32" s="8">
        <v>3</v>
      </c>
      <c r="C32" s="39">
        <v>0</v>
      </c>
      <c r="D32" s="39">
        <v>157.46187499999999</v>
      </c>
      <c r="E32" s="39">
        <v>126.18150000000001</v>
      </c>
      <c r="F32" s="11">
        <v>18075000</v>
      </c>
      <c r="G32" s="11">
        <v>14974778.125</v>
      </c>
      <c r="H32" s="21">
        <f>Tabell1[[#This Row],[Redovisat belopp ]]/Tabell1[[#This Row],[Beviljat belopp]]</f>
        <v>0.8284801175656985</v>
      </c>
      <c r="I32" s="2"/>
      <c r="J32" s="2"/>
    </row>
    <row r="33" spans="1:10" ht="15" x14ac:dyDescent="0.25">
      <c r="A33" s="7" t="s">
        <v>32</v>
      </c>
      <c r="B33" s="8">
        <v>3</v>
      </c>
      <c r="C33" s="39">
        <v>2.58</v>
      </c>
      <c r="D33" s="39">
        <v>84.91</v>
      </c>
      <c r="E33" s="39">
        <v>21.596250000000001</v>
      </c>
      <c r="F33" s="11">
        <v>4930500</v>
      </c>
      <c r="G33" s="11">
        <v>4668968.75</v>
      </c>
      <c r="H33" s="21">
        <f>Tabell1[[#This Row],[Redovisat belopp ]]/Tabell1[[#This Row],[Beviljat belopp]]</f>
        <v>0.94695644457965722</v>
      </c>
      <c r="I33" s="2"/>
      <c r="J33" s="2"/>
    </row>
    <row r="34" spans="1:10" ht="15" x14ac:dyDescent="0.25">
      <c r="A34" s="7" t="s">
        <v>33</v>
      </c>
      <c r="B34" s="8">
        <v>1</v>
      </c>
      <c r="C34" s="39">
        <v>0</v>
      </c>
      <c r="D34" s="39">
        <v>191.85000000000002</v>
      </c>
      <c r="E34" s="39">
        <v>127.5625</v>
      </c>
      <c r="F34" s="11">
        <v>48250000</v>
      </c>
      <c r="G34" s="11">
        <v>16281937.5</v>
      </c>
      <c r="H34" s="21">
        <f>Tabell1[[#This Row],[Redovisat belopp ]]/Tabell1[[#This Row],[Beviljat belopp]]</f>
        <v>0.33744948186528495</v>
      </c>
      <c r="I34" s="2"/>
      <c r="J34" s="2"/>
    </row>
    <row r="35" spans="1:10" ht="15" x14ac:dyDescent="0.25">
      <c r="A35" s="7" t="s">
        <v>34</v>
      </c>
      <c r="B35" s="8">
        <v>15</v>
      </c>
      <c r="C35" s="39">
        <v>0</v>
      </c>
      <c r="D35" s="39">
        <v>403.97125</v>
      </c>
      <c r="E35" s="39">
        <v>379.85250000000002</v>
      </c>
      <c r="F35" s="11">
        <v>118100000</v>
      </c>
      <c r="G35" s="11">
        <v>42627931.25</v>
      </c>
      <c r="H35" s="21">
        <f>Tabell1[[#This Row],[Redovisat belopp ]]/Tabell1[[#This Row],[Beviljat belopp]]</f>
        <v>0.36094776672311601</v>
      </c>
      <c r="I35" s="2"/>
      <c r="J35" s="2"/>
    </row>
    <row r="36" spans="1:10" ht="15" x14ac:dyDescent="0.25">
      <c r="A36" s="7" t="s">
        <v>35</v>
      </c>
      <c r="B36" s="8">
        <v>5</v>
      </c>
      <c r="C36" s="39">
        <v>1.2037499999999999</v>
      </c>
      <c r="D36" s="39">
        <v>547.30975000000001</v>
      </c>
      <c r="E36" s="39">
        <v>319.79237500000005</v>
      </c>
      <c r="F36" s="11">
        <v>62525000</v>
      </c>
      <c r="G36" s="11">
        <v>43176381.875</v>
      </c>
      <c r="H36" s="21">
        <f>Tabell1[[#This Row],[Redovisat belopp ]]/Tabell1[[#This Row],[Beviljat belopp]]</f>
        <v>0.69054589164334268</v>
      </c>
      <c r="I36" s="2"/>
      <c r="J36" s="2"/>
    </row>
    <row r="37" spans="1:10" ht="15" x14ac:dyDescent="0.25">
      <c r="A37" s="7" t="s">
        <v>36</v>
      </c>
      <c r="B37" s="8">
        <v>3</v>
      </c>
      <c r="C37" s="39">
        <v>2.6749999999999998</v>
      </c>
      <c r="D37" s="39">
        <v>2146.2199999999998</v>
      </c>
      <c r="E37" s="39">
        <v>1091.2182500000001</v>
      </c>
      <c r="F37" s="11">
        <v>145655000</v>
      </c>
      <c r="G37" s="36">
        <v>145655000</v>
      </c>
      <c r="H37" s="21">
        <f>Tabell1[[#This Row],[Redovisat belopp ]]/Tabell1[[#This Row],[Beviljat belopp]]</f>
        <v>1</v>
      </c>
      <c r="I37" s="2"/>
      <c r="J37" s="2"/>
    </row>
    <row r="38" spans="1:10" ht="15" x14ac:dyDescent="0.25">
      <c r="A38" s="7" t="s">
        <v>37</v>
      </c>
      <c r="B38" s="8">
        <v>3</v>
      </c>
      <c r="C38" s="39">
        <v>1.67625</v>
      </c>
      <c r="D38" s="39">
        <v>153.07124999999999</v>
      </c>
      <c r="E38" s="39">
        <v>155.875</v>
      </c>
      <c r="F38" s="11">
        <v>25655000</v>
      </c>
      <c r="G38" s="11">
        <v>17098406.25</v>
      </c>
      <c r="H38" s="21">
        <f>Tabell1[[#This Row],[Redovisat belopp ]]/Tabell1[[#This Row],[Beviljat belopp]]</f>
        <v>0.66647461508477879</v>
      </c>
      <c r="I38" s="2"/>
      <c r="J38" s="2"/>
    </row>
    <row r="39" spans="1:10" ht="15" x14ac:dyDescent="0.25">
      <c r="A39" s="7" t="s">
        <v>38</v>
      </c>
      <c r="B39" s="8">
        <v>5</v>
      </c>
      <c r="C39" s="39">
        <v>38.21125</v>
      </c>
      <c r="D39" s="39">
        <v>998.48874999999998</v>
      </c>
      <c r="E39" s="39">
        <v>351.19500000000005</v>
      </c>
      <c r="F39" s="11">
        <v>79520000</v>
      </c>
      <c r="G39" s="11">
        <v>62433068.75</v>
      </c>
      <c r="H39" s="21">
        <f>Tabell1[[#This Row],[Redovisat belopp ]]/Tabell1[[#This Row],[Beviljat belopp]]</f>
        <v>0.78512410399899402</v>
      </c>
      <c r="I39" s="2"/>
      <c r="J39" s="2"/>
    </row>
    <row r="40" spans="1:10" ht="15" x14ac:dyDescent="0.25">
      <c r="A40" s="7" t="s">
        <v>39</v>
      </c>
      <c r="B40" s="8">
        <v>5</v>
      </c>
      <c r="C40" s="39">
        <v>4.6512500000000001</v>
      </c>
      <c r="D40" s="39">
        <v>201.88874999999999</v>
      </c>
      <c r="E40" s="39">
        <v>66.182500000000005</v>
      </c>
      <c r="F40" s="11">
        <v>18850000</v>
      </c>
      <c r="G40" s="11">
        <v>12169331.25</v>
      </c>
      <c r="H40" s="21">
        <f>Tabell1[[#This Row],[Redovisat belopp ]]/Tabell1[[#This Row],[Beviljat belopp]]</f>
        <v>0.64558786472148544</v>
      </c>
      <c r="I40" s="2"/>
      <c r="J40" s="2"/>
    </row>
    <row r="41" spans="1:10" ht="15" x14ac:dyDescent="0.25">
      <c r="A41" s="7" t="s">
        <v>40</v>
      </c>
      <c r="B41" s="8">
        <v>3</v>
      </c>
      <c r="C41" s="39">
        <v>18.118749999999999</v>
      </c>
      <c r="D41" s="39">
        <v>162.21</v>
      </c>
      <c r="E41" s="39">
        <v>51.502499999999998</v>
      </c>
      <c r="F41" s="11">
        <v>11950000</v>
      </c>
      <c r="G41" s="11">
        <v>10083600</v>
      </c>
      <c r="H41" s="21">
        <f>Tabell1[[#This Row],[Redovisat belopp ]]/Tabell1[[#This Row],[Beviljat belopp]]</f>
        <v>0.84381589958158998</v>
      </c>
      <c r="I41" s="2"/>
      <c r="J41" s="2"/>
    </row>
    <row r="42" spans="1:10" ht="15" x14ac:dyDescent="0.25">
      <c r="A42" s="7" t="s">
        <v>41</v>
      </c>
      <c r="B42" s="8">
        <v>15</v>
      </c>
      <c r="C42" s="39">
        <v>0.375</v>
      </c>
      <c r="D42" s="39">
        <v>229.94966915133358</v>
      </c>
      <c r="E42" s="39">
        <v>568.76807660743168</v>
      </c>
      <c r="F42" s="11">
        <v>121520000</v>
      </c>
      <c r="G42" s="11">
        <v>50717094.165899999</v>
      </c>
      <c r="H42" s="21">
        <f>Tabell1[[#This Row],[Redovisat belopp ]]/Tabell1[[#This Row],[Beviljat belopp]]</f>
        <v>0.41735594277402899</v>
      </c>
      <c r="I42" s="2"/>
      <c r="J42" s="2"/>
    </row>
    <row r="43" spans="1:10" ht="15" x14ac:dyDescent="0.25">
      <c r="A43" s="7" t="s">
        <v>42</v>
      </c>
      <c r="B43" s="8">
        <v>7</v>
      </c>
      <c r="C43" s="39">
        <v>0</v>
      </c>
      <c r="D43" s="39">
        <v>416.3929594511074</v>
      </c>
      <c r="E43" s="39">
        <v>462.23669762610314</v>
      </c>
      <c r="F43" s="11">
        <v>128250000</v>
      </c>
      <c r="G43" s="11">
        <v>49241505.9027</v>
      </c>
      <c r="H43" s="21">
        <f>Tabell1[[#This Row],[Redovisat belopp ]]/Tabell1[[#This Row],[Beviljat belopp]]</f>
        <v>0.38394936376374267</v>
      </c>
      <c r="I43" s="2"/>
      <c r="J43" s="2"/>
    </row>
    <row r="44" spans="1:10" ht="15" x14ac:dyDescent="0.25">
      <c r="A44" s="7" t="s">
        <v>43</v>
      </c>
      <c r="B44" s="8">
        <v>3</v>
      </c>
      <c r="C44" s="39">
        <v>1.9593750000000001</v>
      </c>
      <c r="D44" s="39">
        <v>141.920625</v>
      </c>
      <c r="E44" s="39">
        <v>24.141249999999999</v>
      </c>
      <c r="F44" s="11">
        <v>9690000</v>
      </c>
      <c r="G44" s="11">
        <v>6836596.875</v>
      </c>
      <c r="H44" s="21">
        <f>Tabell1[[#This Row],[Redovisat belopp ]]/Tabell1[[#This Row],[Beviljat belopp]]</f>
        <v>0.70553115325077398</v>
      </c>
      <c r="I44" s="2"/>
      <c r="J44" s="2"/>
    </row>
    <row r="45" spans="1:10" ht="15" x14ac:dyDescent="0.25">
      <c r="A45" s="7" t="s">
        <v>44</v>
      </c>
      <c r="B45" s="8">
        <v>4</v>
      </c>
      <c r="C45" s="39">
        <v>6.9762500000000003</v>
      </c>
      <c r="D45" s="39">
        <v>1357.4275</v>
      </c>
      <c r="E45" s="39">
        <v>464.46375</v>
      </c>
      <c r="F45" s="11">
        <v>80375000</v>
      </c>
      <c r="G45" s="36">
        <v>80375000</v>
      </c>
      <c r="H45" s="21">
        <f>Tabell1[[#This Row],[Redovisat belopp ]]/Tabell1[[#This Row],[Beviljat belopp]]</f>
        <v>1</v>
      </c>
      <c r="I45" s="2"/>
      <c r="J45" s="2"/>
    </row>
    <row r="46" spans="1:10" ht="15" x14ac:dyDescent="0.25">
      <c r="A46" s="7" t="s">
        <v>45</v>
      </c>
      <c r="B46" s="8">
        <v>4</v>
      </c>
      <c r="C46" s="39">
        <v>2.9172689075630251</v>
      </c>
      <c r="D46" s="39">
        <v>210.90275129111922</v>
      </c>
      <c r="E46" s="39">
        <v>216.66412195101108</v>
      </c>
      <c r="F46" s="11">
        <v>44595000</v>
      </c>
      <c r="G46" s="11">
        <v>23718923.508699998</v>
      </c>
      <c r="H46" s="21">
        <f>Tabell1[[#This Row],[Redovisat belopp ]]/Tabell1[[#This Row],[Beviljat belopp]]</f>
        <v>0.53187405558246437</v>
      </c>
      <c r="I46" s="2"/>
      <c r="J46" s="2"/>
    </row>
    <row r="47" spans="1:10" ht="15" x14ac:dyDescent="0.25">
      <c r="A47" s="7" t="s">
        <v>46</v>
      </c>
      <c r="B47" s="8">
        <v>5</v>
      </c>
      <c r="C47" s="39">
        <v>0</v>
      </c>
      <c r="D47" s="39">
        <v>269.01270913266904</v>
      </c>
      <c r="E47" s="39">
        <v>91.716308397213709</v>
      </c>
      <c r="F47" s="11">
        <v>22995000</v>
      </c>
      <c r="G47" s="11">
        <v>16294167.9494</v>
      </c>
      <c r="H47" s="21">
        <f>Tabell1[[#This Row],[Redovisat belopp ]]/Tabell1[[#This Row],[Beviljat belopp]]</f>
        <v>0.70859612739291156</v>
      </c>
      <c r="I47" s="2"/>
      <c r="J47" s="2"/>
    </row>
    <row r="48" spans="1:10" ht="15" x14ac:dyDescent="0.25">
      <c r="A48" s="7" t="s">
        <v>47</v>
      </c>
      <c r="B48" s="8">
        <v>12</v>
      </c>
      <c r="C48" s="39">
        <v>17.333833772166326</v>
      </c>
      <c r="D48" s="39">
        <v>301.40502920988939</v>
      </c>
      <c r="E48" s="39">
        <v>432.38853972385175</v>
      </c>
      <c r="F48" s="11">
        <v>56060000</v>
      </c>
      <c r="G48" s="11">
        <v>43498331.514799997</v>
      </c>
      <c r="H48" s="21">
        <f>Tabell1[[#This Row],[Redovisat belopp ]]/Tabell1[[#This Row],[Beviljat belopp]]</f>
        <v>0.77592457215126642</v>
      </c>
      <c r="I48" s="2"/>
      <c r="J48" s="2"/>
    </row>
    <row r="49" spans="1:10" ht="15" x14ac:dyDescent="0.25">
      <c r="A49" s="7" t="s">
        <v>48</v>
      </c>
      <c r="B49" s="8">
        <v>4</v>
      </c>
      <c r="C49" s="39">
        <v>10.28</v>
      </c>
      <c r="D49" s="39">
        <v>223.89814184553464</v>
      </c>
      <c r="E49" s="39">
        <v>119.9422473542749</v>
      </c>
      <c r="F49" s="11">
        <v>21810000</v>
      </c>
      <c r="G49" s="11">
        <v>17140503.516199999</v>
      </c>
      <c r="H49" s="21">
        <f>Tabell1[[#This Row],[Redovisat belopp ]]/Tabell1[[#This Row],[Beviljat belopp]]</f>
        <v>0.7859011240806969</v>
      </c>
      <c r="I49" s="2"/>
      <c r="J49" s="2"/>
    </row>
    <row r="50" spans="1:10" ht="15" x14ac:dyDescent="0.25">
      <c r="A50" s="9" t="s">
        <v>49</v>
      </c>
      <c r="B50" s="10">
        <v>8</v>
      </c>
      <c r="C50" s="40">
        <v>50.583750000000002</v>
      </c>
      <c r="D50" s="40">
        <v>551.61984225874869</v>
      </c>
      <c r="E50" s="40">
        <v>333.95981818181821</v>
      </c>
      <c r="F50" s="12">
        <v>32920000</v>
      </c>
      <c r="G50" s="37">
        <v>32920000</v>
      </c>
      <c r="H50" s="22">
        <f>Tabell1[[#This Row],[Redovisat belopp ]]/Tabell1[[#This Row],[Beviljat belopp]]</f>
        <v>1</v>
      </c>
      <c r="I50" s="2"/>
      <c r="J50" s="2"/>
    </row>
    <row r="51" spans="1:10" x14ac:dyDescent="0.2">
      <c r="A51" s="2"/>
      <c r="B51" s="2"/>
      <c r="C51" s="2"/>
      <c r="D51" s="2"/>
      <c r="E51" s="2"/>
      <c r="F51" s="2"/>
      <c r="G51" s="2"/>
      <c r="H51" s="2"/>
      <c r="I51" s="2"/>
      <c r="J51" s="2"/>
    </row>
    <row r="52" spans="1:10" ht="15" x14ac:dyDescent="0.25">
      <c r="A52" s="15" t="s">
        <v>50</v>
      </c>
      <c r="B52" s="15">
        <f>SUM(Tabell1[Antal samverkande kommuner])</f>
        <v>290</v>
      </c>
      <c r="C52" s="15">
        <f>SUM(Tabell1[Redovisade platser 
30 000 kr])</f>
        <v>615.93077607404234</v>
      </c>
      <c r="D52" s="15">
        <f>SUM(Tabell1[Redovisade platser 
35 000 kr])</f>
        <v>18101.850521076398</v>
      </c>
      <c r="E52" s="15">
        <f>SUM(Tabell1[Redovisade platser 
75 000 kr])</f>
        <v>12205.896326417327</v>
      </c>
      <c r="F52" s="16">
        <f>SUM(Tabell1[Beviljat belopp])</f>
        <v>2378615500</v>
      </c>
      <c r="G52" s="16">
        <f>SUM(Tabell1[[Redovisat belopp ]])</f>
        <v>1540970372.6583998</v>
      </c>
      <c r="H52" s="23">
        <f>G52/F52</f>
        <v>0.64784340834338283</v>
      </c>
      <c r="I52" s="2"/>
      <c r="J52" s="2"/>
    </row>
    <row r="53" spans="1:10" ht="13.5" customHeight="1" x14ac:dyDescent="0.2">
      <c r="A53" s="2"/>
      <c r="B53" s="2"/>
      <c r="C53" s="2"/>
      <c r="D53" s="2"/>
      <c r="E53" s="2"/>
      <c r="F53" s="2"/>
      <c r="G53" s="2"/>
      <c r="H53" s="2"/>
      <c r="I53" s="2"/>
      <c r="J53" s="2"/>
    </row>
    <row r="54" spans="1:10" ht="13.5" customHeight="1" x14ac:dyDescent="0.2">
      <c r="A54" s="38" t="s">
        <v>74</v>
      </c>
      <c r="B54" s="38"/>
      <c r="C54" s="38"/>
      <c r="D54" s="2"/>
      <c r="E54" s="2"/>
      <c r="F54" s="2"/>
      <c r="G54" s="2"/>
      <c r="H54" s="2"/>
      <c r="I54" s="2"/>
      <c r="J54" s="2"/>
    </row>
    <row r="55" spans="1:10" ht="21" customHeight="1" x14ac:dyDescent="0.2">
      <c r="A55" s="35" t="s">
        <v>87</v>
      </c>
      <c r="B55" s="2"/>
      <c r="C55" s="2"/>
      <c r="D55" s="2"/>
      <c r="E55" s="2"/>
      <c r="F55" s="2"/>
      <c r="G55" s="2"/>
      <c r="H55" s="2"/>
      <c r="I55" s="2"/>
      <c r="J55" s="2"/>
    </row>
    <row r="56" spans="1:10" hidden="1" x14ac:dyDescent="0.2">
      <c r="A56" s="2"/>
      <c r="B56" s="2"/>
      <c r="C56" s="2"/>
      <c r="D56" s="2"/>
      <c r="E56" s="2"/>
      <c r="F56" s="2"/>
      <c r="G56" s="2"/>
      <c r="H56" s="2"/>
    </row>
  </sheetData>
  <mergeCells count="2">
    <mergeCell ref="D1:G1"/>
    <mergeCell ref="A2:G2"/>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5A2B1-04F3-452A-90B7-83397D894BFC}">
  <dimension ref="A1:I56"/>
  <sheetViews>
    <sheetView zoomScale="80" zoomScaleNormal="80" workbookViewId="0">
      <selection sqref="A1:G2"/>
    </sheetView>
  </sheetViews>
  <sheetFormatPr defaultColWidth="0" defaultRowHeight="12.75" zeroHeight="1" x14ac:dyDescent="0.2"/>
  <cols>
    <col min="1" max="1" width="51.85546875" customWidth="1"/>
    <col min="2" max="2" width="35.28515625" customWidth="1"/>
    <col min="3" max="3" width="28.5703125" customWidth="1"/>
    <col min="4" max="4" width="20.85546875" customWidth="1"/>
    <col min="5" max="5" width="22.140625" customWidth="1"/>
    <col min="6" max="6" width="20.85546875" customWidth="1"/>
    <col min="7" max="7" width="26.85546875" customWidth="1"/>
    <col min="8" max="9" width="9.140625" customWidth="1"/>
    <col min="10" max="16384" width="9.140625" hidden="1"/>
  </cols>
  <sheetData>
    <row r="1" spans="1:9" ht="73.5" customHeight="1" x14ac:dyDescent="0.2">
      <c r="A1" s="2"/>
      <c r="B1" s="46"/>
      <c r="C1" s="46"/>
      <c r="D1" s="48"/>
      <c r="E1" s="48"/>
      <c r="F1" s="48"/>
      <c r="G1" s="48"/>
      <c r="H1" s="2"/>
      <c r="I1" s="2"/>
    </row>
    <row r="2" spans="1:9" ht="51" customHeight="1" x14ac:dyDescent="0.2">
      <c r="A2" s="52" t="s">
        <v>68</v>
      </c>
      <c r="B2" s="52"/>
      <c r="C2" s="52"/>
      <c r="D2" s="52"/>
      <c r="E2" s="52"/>
      <c r="F2" s="52"/>
      <c r="G2" s="52"/>
      <c r="H2" s="2"/>
      <c r="I2" s="2"/>
    </row>
    <row r="3" spans="1:9" ht="33" customHeight="1" x14ac:dyDescent="0.2">
      <c r="A3" s="3" t="s">
        <v>0</v>
      </c>
      <c r="B3" s="4" t="s">
        <v>1</v>
      </c>
      <c r="C3" s="13" t="s">
        <v>70</v>
      </c>
      <c r="D3" s="13" t="s">
        <v>75</v>
      </c>
      <c r="E3" s="13" t="s">
        <v>2</v>
      </c>
      <c r="F3" s="14" t="s">
        <v>85</v>
      </c>
      <c r="G3" s="14" t="s">
        <v>86</v>
      </c>
      <c r="H3" s="2"/>
      <c r="I3" s="2"/>
    </row>
    <row r="4" spans="1:9" ht="15" x14ac:dyDescent="0.25">
      <c r="A4" s="7" t="s">
        <v>3</v>
      </c>
      <c r="B4" s="8">
        <v>15</v>
      </c>
      <c r="C4" s="39">
        <v>71.715494750480204</v>
      </c>
      <c r="D4" s="39">
        <v>332.73165739805086</v>
      </c>
      <c r="E4" s="11">
        <v>42600000</v>
      </c>
      <c r="F4" s="11">
        <v>38751947.156300001</v>
      </c>
      <c r="G4" s="28">
        <f>Tabell13[[#This Row],[Redovisat belopp]]/Tabell13[[#This Row],[Beviljat belopp]]</f>
        <v>0.90967012103990608</v>
      </c>
      <c r="H4" s="2"/>
      <c r="I4" s="2"/>
    </row>
    <row r="5" spans="1:9" ht="15" x14ac:dyDescent="0.25">
      <c r="A5" s="7" t="s">
        <v>4</v>
      </c>
      <c r="B5" s="8">
        <v>8</v>
      </c>
      <c r="C5" s="39">
        <v>40.965500000000006</v>
      </c>
      <c r="D5" s="39">
        <v>188.24175000000005</v>
      </c>
      <c r="E5" s="11">
        <v>21300000</v>
      </c>
      <c r="F5" s="36">
        <v>21300000</v>
      </c>
      <c r="G5" s="28">
        <f>Tabell13[[#This Row],[Redovisat belopp]]/Tabell13[[#This Row],[Beviljat belopp]]</f>
        <v>1</v>
      </c>
      <c r="H5" s="2"/>
      <c r="I5" s="2"/>
    </row>
    <row r="6" spans="1:9" ht="15" x14ac:dyDescent="0.25">
      <c r="A6" s="7" t="s">
        <v>5</v>
      </c>
      <c r="B6" s="8">
        <v>6</v>
      </c>
      <c r="C6" s="39">
        <v>17.0625</v>
      </c>
      <c r="D6" s="39">
        <v>62.225000000000001</v>
      </c>
      <c r="E6" s="11">
        <v>19200000</v>
      </c>
      <c r="F6" s="11">
        <v>7356625</v>
      </c>
      <c r="G6" s="28">
        <f>Tabell13[[#This Row],[Redovisat belopp]]/Tabell13[[#This Row],[Beviljat belopp]]</f>
        <v>0.38315755208333335</v>
      </c>
      <c r="H6" s="2"/>
      <c r="I6" s="2"/>
    </row>
    <row r="7" spans="1:9" ht="15" x14ac:dyDescent="0.25">
      <c r="A7" s="7" t="s">
        <v>6</v>
      </c>
      <c r="B7" s="8">
        <v>6</v>
      </c>
      <c r="C7" s="39">
        <v>6.9375</v>
      </c>
      <c r="D7" s="39">
        <v>60.568750000000001</v>
      </c>
      <c r="E7" s="11">
        <v>15860000</v>
      </c>
      <c r="F7" s="11">
        <v>6870687.5</v>
      </c>
      <c r="G7" s="28">
        <f>Tabell13[[#This Row],[Redovisat belopp]]/Tabell13[[#This Row],[Beviljat belopp]]</f>
        <v>0.43320854350567467</v>
      </c>
      <c r="H7" s="2"/>
      <c r="I7" s="2"/>
    </row>
    <row r="8" spans="1:9" ht="15" x14ac:dyDescent="0.25">
      <c r="A8" s="7" t="s">
        <v>7</v>
      </c>
      <c r="B8" s="8">
        <v>12</v>
      </c>
      <c r="C8" s="39">
        <v>24.496023436226015</v>
      </c>
      <c r="D8" s="39">
        <v>167.81364414557473</v>
      </c>
      <c r="E8" s="11">
        <v>45750000</v>
      </c>
      <c r="F8" s="11">
        <v>19194381.559099998</v>
      </c>
      <c r="G8" s="28">
        <f>Tabell13[[#This Row],[Redovisat belopp]]/Tabell13[[#This Row],[Beviljat belopp]]</f>
        <v>0.41954932369617481</v>
      </c>
      <c r="H8" s="2"/>
      <c r="I8" s="2"/>
    </row>
    <row r="9" spans="1:9" ht="15" x14ac:dyDescent="0.25">
      <c r="A9" s="7" t="s">
        <v>8</v>
      </c>
      <c r="B9" s="8">
        <v>3</v>
      </c>
      <c r="C9" s="39">
        <v>0</v>
      </c>
      <c r="D9" s="39">
        <v>31</v>
      </c>
      <c r="E9" s="11">
        <v>5800000</v>
      </c>
      <c r="F9" s="11">
        <v>3410000</v>
      </c>
      <c r="G9" s="28">
        <f>Tabell13[[#This Row],[Redovisat belopp]]/Tabell13[[#This Row],[Beviljat belopp]]</f>
        <v>0.58793103448275863</v>
      </c>
      <c r="H9" s="2"/>
      <c r="I9" s="2"/>
    </row>
    <row r="10" spans="1:9" ht="15" x14ac:dyDescent="0.25">
      <c r="A10" s="7" t="s">
        <v>9</v>
      </c>
      <c r="B10" s="8">
        <v>4</v>
      </c>
      <c r="C10" s="39">
        <v>12.053750000000001</v>
      </c>
      <c r="D10" s="39">
        <v>42.037500000000001</v>
      </c>
      <c r="E10" s="11">
        <v>8310000</v>
      </c>
      <c r="F10" s="11">
        <v>4985737.5</v>
      </c>
      <c r="G10" s="28">
        <f>Tabell13[[#This Row],[Redovisat belopp]]/Tabell13[[#This Row],[Beviljat belopp]]</f>
        <v>0.59996841155234659</v>
      </c>
      <c r="H10" s="2"/>
      <c r="I10" s="2"/>
    </row>
    <row r="11" spans="1:9" ht="15" x14ac:dyDescent="0.25">
      <c r="A11" s="7" t="s">
        <v>10</v>
      </c>
      <c r="B11" s="8">
        <v>5</v>
      </c>
      <c r="C11" s="39">
        <v>25.518750000000001</v>
      </c>
      <c r="D11" s="39">
        <v>103.7574342105263</v>
      </c>
      <c r="E11" s="11">
        <v>36930000</v>
      </c>
      <c r="F11" s="11">
        <v>12178880.2632</v>
      </c>
      <c r="G11" s="28">
        <f>Tabell13[[#This Row],[Redovisat belopp]]/Tabell13[[#This Row],[Beviljat belopp]]</f>
        <v>0.32978283951259141</v>
      </c>
      <c r="H11" s="2"/>
      <c r="I11" s="2"/>
    </row>
    <row r="12" spans="1:9" ht="15" x14ac:dyDescent="0.25">
      <c r="A12" s="7" t="s">
        <v>11</v>
      </c>
      <c r="B12" s="8">
        <v>13</v>
      </c>
      <c r="C12" s="39">
        <v>251.69261250000002</v>
      </c>
      <c r="D12" s="39">
        <v>625.63297499999999</v>
      </c>
      <c r="E12" s="11">
        <v>98200000</v>
      </c>
      <c r="F12" s="11">
        <v>76370405.625</v>
      </c>
      <c r="G12" s="28">
        <f>Tabell13[[#This Row],[Redovisat belopp]]/Tabell13[[#This Row],[Beviljat belopp]]</f>
        <v>0.77770270493890026</v>
      </c>
      <c r="H12" s="2"/>
      <c r="I12" s="2"/>
    </row>
    <row r="13" spans="1:9" ht="15" x14ac:dyDescent="0.25">
      <c r="A13" s="7" t="s">
        <v>12</v>
      </c>
      <c r="B13" s="8">
        <v>5</v>
      </c>
      <c r="C13" s="39">
        <v>8.4962499999999999</v>
      </c>
      <c r="D13" s="39">
        <v>62.65</v>
      </c>
      <c r="E13" s="11">
        <v>26800000</v>
      </c>
      <c r="F13" s="11">
        <v>7146387.5</v>
      </c>
      <c r="G13" s="28">
        <f>Tabell13[[#This Row],[Redovisat belopp]]/Tabell13[[#This Row],[Beviljat belopp]]</f>
        <v>0.26665624999999998</v>
      </c>
      <c r="H13" s="2"/>
      <c r="I13" s="2"/>
    </row>
    <row r="14" spans="1:9" ht="15" x14ac:dyDescent="0.25">
      <c r="A14" s="7" t="s">
        <v>13</v>
      </c>
      <c r="B14" s="8">
        <v>3</v>
      </c>
      <c r="C14" s="39">
        <v>40.686749999999996</v>
      </c>
      <c r="D14" s="39">
        <v>171.26887499999998</v>
      </c>
      <c r="E14" s="11">
        <v>34370000</v>
      </c>
      <c r="F14" s="11">
        <v>20060178.75</v>
      </c>
      <c r="G14" s="28">
        <f>Tabell13[[#This Row],[Redovisat belopp]]/Tabell13[[#This Row],[Beviljat belopp]]</f>
        <v>0.58365373145184751</v>
      </c>
      <c r="H14" s="2"/>
      <c r="I14" s="2"/>
    </row>
    <row r="15" spans="1:9" ht="15" x14ac:dyDescent="0.25">
      <c r="A15" s="7" t="s">
        <v>14</v>
      </c>
      <c r="B15" s="8">
        <v>3</v>
      </c>
      <c r="C15" s="39">
        <v>6.25E-2</v>
      </c>
      <c r="D15" s="39">
        <v>3.1875</v>
      </c>
      <c r="E15" s="11">
        <v>1850000</v>
      </c>
      <c r="F15" s="11">
        <v>352500</v>
      </c>
      <c r="G15" s="28">
        <f>Tabell13[[#This Row],[Redovisat belopp]]/Tabell13[[#This Row],[Beviljat belopp]]</f>
        <v>0.19054054054054054</v>
      </c>
      <c r="H15" s="2"/>
      <c r="I15" s="2"/>
    </row>
    <row r="16" spans="1:9" ht="15" x14ac:dyDescent="0.25">
      <c r="A16" s="7" t="s">
        <v>15</v>
      </c>
      <c r="B16" s="8">
        <v>11</v>
      </c>
      <c r="C16" s="39">
        <v>167.56375</v>
      </c>
      <c r="D16" s="39">
        <v>207.5275</v>
      </c>
      <c r="E16" s="11">
        <v>40630000</v>
      </c>
      <c r="F16" s="11">
        <v>27854937.5</v>
      </c>
      <c r="G16" s="28">
        <f>Tabell13[[#This Row],[Redovisat belopp]]/Tabell13[[#This Row],[Beviljat belopp]]</f>
        <v>0.68557562146197393</v>
      </c>
      <c r="H16" s="2"/>
      <c r="I16" s="2"/>
    </row>
    <row r="17" spans="1:9" ht="15" x14ac:dyDescent="0.25">
      <c r="A17" s="7" t="s">
        <v>16</v>
      </c>
      <c r="B17" s="8">
        <v>3</v>
      </c>
      <c r="C17" s="39">
        <v>9.9675000000000313</v>
      </c>
      <c r="D17" s="39">
        <v>72.709999999999994</v>
      </c>
      <c r="E17" s="11">
        <v>28300000</v>
      </c>
      <c r="F17" s="11">
        <v>8297125</v>
      </c>
      <c r="G17" s="28">
        <f>Tabell13[[#This Row],[Redovisat belopp]]/Tabell13[[#This Row],[Beviljat belopp]]</f>
        <v>0.29318462897526504</v>
      </c>
      <c r="H17" s="2"/>
      <c r="I17" s="2"/>
    </row>
    <row r="18" spans="1:9" ht="15" x14ac:dyDescent="0.25">
      <c r="A18" s="7" t="s">
        <v>17</v>
      </c>
      <c r="B18" s="8">
        <v>3</v>
      </c>
      <c r="C18" s="39">
        <v>23.057624999999941</v>
      </c>
      <c r="D18" s="39">
        <v>72.030125000000012</v>
      </c>
      <c r="E18" s="11">
        <v>9900000</v>
      </c>
      <c r="F18" s="11">
        <v>8615042.5</v>
      </c>
      <c r="G18" s="28">
        <f>Tabell13[[#This Row],[Redovisat belopp]]/Tabell13[[#This Row],[Beviljat belopp]]</f>
        <v>0.87020631313131314</v>
      </c>
      <c r="H18" s="2"/>
      <c r="I18" s="2"/>
    </row>
    <row r="19" spans="1:9" ht="15" x14ac:dyDescent="0.25">
      <c r="A19" s="7" t="s">
        <v>18</v>
      </c>
      <c r="B19" s="8">
        <v>5</v>
      </c>
      <c r="C19" s="39">
        <v>28.954289687292466</v>
      </c>
      <c r="D19" s="39">
        <v>105.91095855982934</v>
      </c>
      <c r="E19" s="11">
        <v>30410000</v>
      </c>
      <c r="F19" s="11">
        <v>12518834.132200001</v>
      </c>
      <c r="G19" s="28">
        <f>Tabell13[[#This Row],[Redovisat belopp]]/Tabell13[[#This Row],[Beviljat belopp]]</f>
        <v>0.41166833713252221</v>
      </c>
      <c r="H19" s="2"/>
      <c r="I19" s="2"/>
    </row>
    <row r="20" spans="1:9" ht="15" x14ac:dyDescent="0.25">
      <c r="A20" s="7" t="s">
        <v>19</v>
      </c>
      <c r="B20" s="8">
        <v>3</v>
      </c>
      <c r="C20" s="39">
        <v>2.4924999999999997</v>
      </c>
      <c r="D20" s="39">
        <v>16.526250000000001</v>
      </c>
      <c r="E20" s="11">
        <v>11150000</v>
      </c>
      <c r="F20" s="11">
        <v>1892662.5</v>
      </c>
      <c r="G20" s="28">
        <f>Tabell13[[#This Row],[Redovisat belopp]]/Tabell13[[#This Row],[Beviljat belopp]]</f>
        <v>0.16974551569506727</v>
      </c>
      <c r="H20" s="2"/>
      <c r="I20" s="2"/>
    </row>
    <row r="21" spans="1:9" ht="15" x14ac:dyDescent="0.25">
      <c r="A21" s="7" t="s">
        <v>20</v>
      </c>
      <c r="B21" s="8">
        <v>6</v>
      </c>
      <c r="C21" s="39">
        <v>11.82010385629262</v>
      </c>
      <c r="D21" s="39">
        <v>93.544210233405394</v>
      </c>
      <c r="E21" s="11">
        <v>12930000</v>
      </c>
      <c r="F21" s="11">
        <v>10644466.2414</v>
      </c>
      <c r="G21" s="28">
        <f>Tabell13[[#This Row],[Redovisat belopp]]/Tabell13[[#This Row],[Beviljat belopp]]</f>
        <v>0.82323791503480281</v>
      </c>
      <c r="H21" s="2"/>
      <c r="I21" s="2"/>
    </row>
    <row r="22" spans="1:9" ht="15" x14ac:dyDescent="0.25">
      <c r="A22" s="7" t="s">
        <v>21</v>
      </c>
      <c r="B22" s="8">
        <v>7</v>
      </c>
      <c r="C22" s="39">
        <v>109.1765278691648</v>
      </c>
      <c r="D22" s="39">
        <v>175.48485567229676</v>
      </c>
      <c r="E22" s="11">
        <v>37500000</v>
      </c>
      <c r="F22" s="11">
        <v>22578629.960000001</v>
      </c>
      <c r="G22" s="28">
        <f>Tabell13[[#This Row],[Redovisat belopp]]/Tabell13[[#This Row],[Beviljat belopp]]</f>
        <v>0.60209679893333334</v>
      </c>
      <c r="H22" s="2"/>
      <c r="I22" s="2"/>
    </row>
    <row r="23" spans="1:9" ht="15" x14ac:dyDescent="0.25">
      <c r="A23" s="7" t="s">
        <v>22</v>
      </c>
      <c r="B23" s="8">
        <v>16</v>
      </c>
      <c r="C23" s="39">
        <v>75.97645</v>
      </c>
      <c r="D23" s="39">
        <v>277.68957499999999</v>
      </c>
      <c r="E23" s="11">
        <v>63710000</v>
      </c>
      <c r="F23" s="11">
        <v>32825146.75</v>
      </c>
      <c r="G23" s="28">
        <f>Tabell13[[#This Row],[Redovisat belopp]]/Tabell13[[#This Row],[Beviljat belopp]]</f>
        <v>0.51522754277193539</v>
      </c>
      <c r="H23" s="2"/>
      <c r="I23" s="2"/>
    </row>
    <row r="24" spans="1:9" ht="15" x14ac:dyDescent="0.25">
      <c r="A24" s="7" t="s">
        <v>23</v>
      </c>
      <c r="B24" s="8">
        <v>4</v>
      </c>
      <c r="C24" s="39">
        <v>18.948108108108112</v>
      </c>
      <c r="D24" s="39">
        <v>59.353271141314629</v>
      </c>
      <c r="E24" s="11">
        <v>14870000</v>
      </c>
      <c r="F24" s="11">
        <v>7097303.0687999995</v>
      </c>
      <c r="G24" s="28">
        <f>Tabell13[[#This Row],[Redovisat belopp]]/Tabell13[[#This Row],[Beviljat belopp]]</f>
        <v>0.4772900517014122</v>
      </c>
      <c r="H24" s="2"/>
      <c r="I24" s="2"/>
    </row>
    <row r="25" spans="1:9" ht="15" x14ac:dyDescent="0.25">
      <c r="A25" s="7" t="s">
        <v>24</v>
      </c>
      <c r="B25" s="8">
        <v>3</v>
      </c>
      <c r="C25" s="39">
        <v>13.425000000000001</v>
      </c>
      <c r="D25" s="39">
        <v>34.045000000000002</v>
      </c>
      <c r="E25" s="11">
        <v>5600000</v>
      </c>
      <c r="F25" s="11">
        <v>4147700</v>
      </c>
      <c r="G25" s="28">
        <f>Tabell13[[#This Row],[Redovisat belopp]]/Tabell13[[#This Row],[Beviljat belopp]]</f>
        <v>0.74066071428571434</v>
      </c>
      <c r="H25" s="2"/>
      <c r="I25" s="2"/>
    </row>
    <row r="26" spans="1:9" ht="15" x14ac:dyDescent="0.25">
      <c r="A26" s="7" t="s">
        <v>25</v>
      </c>
      <c r="B26" s="8">
        <v>6</v>
      </c>
      <c r="C26" s="39">
        <v>49.14875</v>
      </c>
      <c r="D26" s="39">
        <v>109.01625</v>
      </c>
      <c r="E26" s="11">
        <v>15310000</v>
      </c>
      <c r="F26" s="11">
        <v>13466250</v>
      </c>
      <c r="G26" s="28">
        <f>Tabell13[[#This Row],[Redovisat belopp]]/Tabell13[[#This Row],[Beviljat belopp]]</f>
        <v>0.87957217504898755</v>
      </c>
      <c r="H26" s="2"/>
      <c r="I26" s="2"/>
    </row>
    <row r="27" spans="1:9" ht="15" x14ac:dyDescent="0.25">
      <c r="A27" s="7" t="s">
        <v>26</v>
      </c>
      <c r="B27" s="8">
        <v>4</v>
      </c>
      <c r="C27" s="39">
        <v>1.2362500000000001</v>
      </c>
      <c r="D27" s="39">
        <v>4.0437500000000002</v>
      </c>
      <c r="E27" s="11">
        <v>1870000</v>
      </c>
      <c r="F27" s="11">
        <v>481900</v>
      </c>
      <c r="G27" s="28">
        <f>Tabell13[[#This Row],[Redovisat belopp]]/Tabell13[[#This Row],[Beviljat belopp]]</f>
        <v>0.25770053475935828</v>
      </c>
      <c r="H27" s="2"/>
      <c r="I27" s="2"/>
    </row>
    <row r="28" spans="1:9" ht="15" x14ac:dyDescent="0.25">
      <c r="A28" s="7" t="s">
        <v>27</v>
      </c>
      <c r="B28" s="8">
        <v>3</v>
      </c>
      <c r="C28" s="39">
        <v>3.0874999999999999</v>
      </c>
      <c r="D28" s="39">
        <v>5.3250000000000002</v>
      </c>
      <c r="E28" s="11">
        <v>1190000</v>
      </c>
      <c r="F28" s="11">
        <v>678375</v>
      </c>
      <c r="G28" s="28">
        <f>Tabell13[[#This Row],[Redovisat belopp]]/Tabell13[[#This Row],[Beviljat belopp]]</f>
        <v>0.57006302521008401</v>
      </c>
      <c r="H28" s="2"/>
      <c r="I28" s="2"/>
    </row>
    <row r="29" spans="1:9" ht="15" x14ac:dyDescent="0.25">
      <c r="A29" s="7" t="s">
        <v>28</v>
      </c>
      <c r="B29" s="8">
        <v>7</v>
      </c>
      <c r="C29" s="39">
        <v>11.015000000000001</v>
      </c>
      <c r="D29" s="39">
        <v>32.384999999999998</v>
      </c>
      <c r="E29" s="11">
        <v>18900000</v>
      </c>
      <c r="F29" s="11">
        <v>3892800</v>
      </c>
      <c r="G29" s="28">
        <f>Tabell13[[#This Row],[Redovisat belopp]]/Tabell13[[#This Row],[Beviljat belopp]]</f>
        <v>0.20596825396825397</v>
      </c>
      <c r="H29" s="2"/>
      <c r="I29" s="2"/>
    </row>
    <row r="30" spans="1:9" ht="15" x14ac:dyDescent="0.25">
      <c r="A30" s="7" t="s">
        <v>29</v>
      </c>
      <c r="B30" s="8">
        <v>13</v>
      </c>
      <c r="C30" s="39">
        <v>29.820698193028129</v>
      </c>
      <c r="D30" s="39">
        <v>191.79981555008325</v>
      </c>
      <c r="E30" s="11">
        <v>33500000</v>
      </c>
      <c r="F30" s="11">
        <v>21992600.656300001</v>
      </c>
      <c r="G30" s="28">
        <f>Tabell13[[#This Row],[Redovisat belopp]]/Tabell13[[#This Row],[Beviljat belopp]]</f>
        <v>0.65649554197910454</v>
      </c>
      <c r="H30" s="2"/>
      <c r="I30" s="2"/>
    </row>
    <row r="31" spans="1:9" ht="15" x14ac:dyDescent="0.25">
      <c r="A31" s="7" t="s">
        <v>30</v>
      </c>
      <c r="B31" s="8">
        <v>5</v>
      </c>
      <c r="C31" s="39">
        <v>13.25</v>
      </c>
      <c r="D31" s="39">
        <v>88.2</v>
      </c>
      <c r="E31" s="11">
        <v>23550000</v>
      </c>
      <c r="F31" s="11">
        <v>10099500</v>
      </c>
      <c r="G31" s="28">
        <f>Tabell13[[#This Row],[Redovisat belopp]]/Tabell13[[#This Row],[Beviljat belopp]]</f>
        <v>0.42885350318471338</v>
      </c>
      <c r="H31" s="2"/>
      <c r="I31" s="2"/>
    </row>
    <row r="32" spans="1:9" ht="15" x14ac:dyDescent="0.25">
      <c r="A32" s="7" t="s">
        <v>31</v>
      </c>
      <c r="B32" s="8">
        <v>3</v>
      </c>
      <c r="C32" s="39">
        <v>7.5948749999999992</v>
      </c>
      <c r="D32" s="39">
        <v>29.819375000000001</v>
      </c>
      <c r="E32" s="11">
        <v>5650000</v>
      </c>
      <c r="F32" s="11">
        <v>3507977.5</v>
      </c>
      <c r="G32" s="28">
        <f>Tabell13[[#This Row],[Redovisat belopp]]/Tabell13[[#This Row],[Beviljat belopp]]</f>
        <v>0.62088097345132742</v>
      </c>
      <c r="H32" s="2"/>
      <c r="I32" s="2"/>
    </row>
    <row r="33" spans="1:9" ht="15" x14ac:dyDescent="0.25">
      <c r="A33" s="7" t="s">
        <v>32</v>
      </c>
      <c r="B33" s="8">
        <v>3</v>
      </c>
      <c r="C33" s="39">
        <v>0.96875</v>
      </c>
      <c r="D33" s="39">
        <v>25.576250000000002</v>
      </c>
      <c r="E33" s="11">
        <v>10920000</v>
      </c>
      <c r="F33" s="11">
        <v>2842450</v>
      </c>
      <c r="G33" s="28">
        <f>Tabell13[[#This Row],[Redovisat belopp]]/Tabell13[[#This Row],[Beviljat belopp]]</f>
        <v>0.26029761904761906</v>
      </c>
      <c r="H33" s="2"/>
      <c r="I33" s="2"/>
    </row>
    <row r="34" spans="1:9" ht="15" x14ac:dyDescent="0.25">
      <c r="A34" s="7" t="s">
        <v>33</v>
      </c>
      <c r="B34" s="8">
        <v>1</v>
      </c>
      <c r="C34" s="39">
        <v>3.4937499999999999</v>
      </c>
      <c r="D34" s="39">
        <v>36.018749999999997</v>
      </c>
      <c r="E34" s="11">
        <v>12200000</v>
      </c>
      <c r="F34" s="11">
        <v>4066875</v>
      </c>
      <c r="G34" s="28">
        <f>Tabell13[[#This Row],[Redovisat belopp]]/Tabell13[[#This Row],[Beviljat belopp]]</f>
        <v>0.33335040983606556</v>
      </c>
      <c r="H34" s="2"/>
      <c r="I34" s="2"/>
    </row>
    <row r="35" spans="1:9" ht="15" x14ac:dyDescent="0.25">
      <c r="A35" s="7" t="s">
        <v>34</v>
      </c>
      <c r="B35" s="8">
        <v>15</v>
      </c>
      <c r="C35" s="39">
        <v>28.166945769719995</v>
      </c>
      <c r="D35" s="39">
        <v>135.89491366443613</v>
      </c>
      <c r="E35" s="11">
        <v>50000000</v>
      </c>
      <c r="F35" s="11">
        <v>15793448.8762</v>
      </c>
      <c r="G35" s="28">
        <f>Tabell13[[#This Row],[Redovisat belopp]]/Tabell13[[#This Row],[Beviljat belopp]]</f>
        <v>0.31586897752400001</v>
      </c>
      <c r="H35" s="2"/>
      <c r="I35" s="2"/>
    </row>
    <row r="36" spans="1:9" ht="15" x14ac:dyDescent="0.25">
      <c r="A36" s="7" t="s">
        <v>36</v>
      </c>
      <c r="B36" s="8">
        <v>3</v>
      </c>
      <c r="C36" s="39">
        <v>9.2149999999999999</v>
      </c>
      <c r="D36" s="39">
        <v>241.40375</v>
      </c>
      <c r="E36" s="11">
        <v>46850000</v>
      </c>
      <c r="F36" s="11">
        <v>26830862.5</v>
      </c>
      <c r="G36" s="28">
        <f>Tabell13[[#This Row],[Redovisat belopp]]/Tabell13[[#This Row],[Beviljat belopp]]</f>
        <v>0.57269717182497337</v>
      </c>
      <c r="H36" s="2"/>
      <c r="I36" s="2"/>
    </row>
    <row r="37" spans="1:9" ht="15" x14ac:dyDescent="0.25">
      <c r="A37" s="7" t="s">
        <v>37</v>
      </c>
      <c r="B37" s="8">
        <v>3</v>
      </c>
      <c r="C37" s="39">
        <v>12.879999999999999</v>
      </c>
      <c r="D37" s="39">
        <v>42.326250000000002</v>
      </c>
      <c r="E37" s="11">
        <v>14820000</v>
      </c>
      <c r="F37" s="11">
        <v>5042287.5</v>
      </c>
      <c r="G37" s="28">
        <f>Tabell13[[#This Row],[Redovisat belopp]]/Tabell13[[#This Row],[Beviljat belopp]]</f>
        <v>0.34023532388663968</v>
      </c>
      <c r="H37" s="2"/>
      <c r="I37" s="2"/>
    </row>
    <row r="38" spans="1:9" ht="15" x14ac:dyDescent="0.25">
      <c r="A38" s="7" t="s">
        <v>38</v>
      </c>
      <c r="B38" s="8">
        <v>5</v>
      </c>
      <c r="C38" s="39">
        <v>0</v>
      </c>
      <c r="D38" s="39">
        <v>1.5562499999999999</v>
      </c>
      <c r="E38" s="11">
        <v>2430000</v>
      </c>
      <c r="F38" s="11">
        <v>171187.5</v>
      </c>
      <c r="G38" s="28">
        <f>Tabell13[[#This Row],[Redovisat belopp]]/Tabell13[[#This Row],[Beviljat belopp]]</f>
        <v>7.0447530864197527E-2</v>
      </c>
      <c r="H38" s="2"/>
      <c r="I38" s="2"/>
    </row>
    <row r="39" spans="1:9" ht="15" x14ac:dyDescent="0.25">
      <c r="A39" s="7" t="s">
        <v>39</v>
      </c>
      <c r="B39" s="8">
        <v>5</v>
      </c>
      <c r="C39" s="39">
        <v>1.1937500000000001</v>
      </c>
      <c r="D39" s="39">
        <v>16.543749999999999</v>
      </c>
      <c r="E39" s="11">
        <v>17700000</v>
      </c>
      <c r="F39" s="11">
        <v>1855625</v>
      </c>
      <c r="G39" s="28">
        <f>Tabell13[[#This Row],[Redovisat belopp]]/Tabell13[[#This Row],[Beviljat belopp]]</f>
        <v>0.10483757062146892</v>
      </c>
      <c r="H39" s="2"/>
      <c r="I39" s="2"/>
    </row>
    <row r="40" spans="1:9" ht="15" x14ac:dyDescent="0.25">
      <c r="A40" s="7" t="s">
        <v>40</v>
      </c>
      <c r="B40" s="8">
        <v>3</v>
      </c>
      <c r="C40" s="39">
        <v>15.723750000000001</v>
      </c>
      <c r="D40" s="39">
        <v>43.981250000000003</v>
      </c>
      <c r="E40" s="11">
        <v>17150000</v>
      </c>
      <c r="F40" s="11">
        <v>5309650</v>
      </c>
      <c r="G40" s="28">
        <f>Tabell13[[#This Row],[Redovisat belopp]]/Tabell13[[#This Row],[Beviljat belopp]]</f>
        <v>0.30960058309037902</v>
      </c>
      <c r="H40" s="2"/>
      <c r="I40" s="2"/>
    </row>
    <row r="41" spans="1:9" ht="15" x14ac:dyDescent="0.25">
      <c r="A41" s="7" t="s">
        <v>41</v>
      </c>
      <c r="B41" s="8">
        <v>15</v>
      </c>
      <c r="C41" s="39">
        <v>54.275139655411742</v>
      </c>
      <c r="D41" s="39">
        <v>134.61231660125134</v>
      </c>
      <c r="E41" s="11">
        <v>44640000</v>
      </c>
      <c r="F41" s="11">
        <v>16435609.015799999</v>
      </c>
      <c r="G41" s="28">
        <f>Tabell13[[#This Row],[Redovisat belopp]]/Tabell13[[#This Row],[Beviljat belopp]]</f>
        <v>0.36818120555107525</v>
      </c>
      <c r="H41" s="2"/>
      <c r="I41" s="2"/>
    </row>
    <row r="42" spans="1:9" ht="15" x14ac:dyDescent="0.25">
      <c r="A42" s="7" t="s">
        <v>51</v>
      </c>
      <c r="B42" s="8">
        <v>5</v>
      </c>
      <c r="C42" s="39">
        <v>12.362</v>
      </c>
      <c r="D42" s="39">
        <v>110.02099999999999</v>
      </c>
      <c r="E42" s="11">
        <v>71000000</v>
      </c>
      <c r="F42" s="11">
        <v>12473170</v>
      </c>
      <c r="G42" s="28">
        <f>Tabell13[[#This Row],[Redovisat belopp]]/Tabell13[[#This Row],[Beviljat belopp]]</f>
        <v>0.17567845070422536</v>
      </c>
      <c r="H42" s="2"/>
      <c r="I42" s="2"/>
    </row>
    <row r="43" spans="1:9" ht="15" x14ac:dyDescent="0.25">
      <c r="A43" s="7" t="s">
        <v>42</v>
      </c>
      <c r="B43" s="8">
        <v>7</v>
      </c>
      <c r="C43" s="39">
        <v>64.054556251342618</v>
      </c>
      <c r="D43" s="39">
        <v>364.04509297541154</v>
      </c>
      <c r="E43" s="11">
        <v>98440000</v>
      </c>
      <c r="F43" s="11">
        <v>41966596.914800003</v>
      </c>
      <c r="G43" s="28">
        <f>Tabell13[[#This Row],[Redovisat belopp]]/Tabell13[[#This Row],[Beviljat belopp]]</f>
        <v>0.42631650665176762</v>
      </c>
      <c r="H43" s="2"/>
      <c r="I43" s="2"/>
    </row>
    <row r="44" spans="1:9" ht="15" x14ac:dyDescent="0.25">
      <c r="A44" s="7" t="s">
        <v>43</v>
      </c>
      <c r="B44" s="8">
        <v>3</v>
      </c>
      <c r="C44" s="39">
        <v>1.0687500000000001</v>
      </c>
      <c r="D44" s="39">
        <v>6.8312499999999998</v>
      </c>
      <c r="E44" s="11">
        <v>2240000</v>
      </c>
      <c r="F44" s="11">
        <v>783500</v>
      </c>
      <c r="G44" s="28">
        <f>Tabell13[[#This Row],[Redovisat belopp]]/Tabell13[[#This Row],[Beviljat belopp]]</f>
        <v>0.34977678571428572</v>
      </c>
      <c r="H44" s="2"/>
      <c r="I44" s="2"/>
    </row>
    <row r="45" spans="1:9" ht="15" x14ac:dyDescent="0.25">
      <c r="A45" s="7" t="s">
        <v>44</v>
      </c>
      <c r="B45" s="8">
        <v>4</v>
      </c>
      <c r="C45" s="39">
        <v>21.682500000000001</v>
      </c>
      <c r="D45" s="39">
        <v>112.64125</v>
      </c>
      <c r="E45" s="11">
        <v>60400000</v>
      </c>
      <c r="F45" s="11">
        <v>13041012.5</v>
      </c>
      <c r="G45" s="28">
        <f>Tabell13[[#This Row],[Redovisat belopp]]/Tabell13[[#This Row],[Beviljat belopp]]</f>
        <v>0.21591080298013246</v>
      </c>
      <c r="H45" s="2"/>
      <c r="I45" s="2"/>
    </row>
    <row r="46" spans="1:9" ht="15" x14ac:dyDescent="0.25">
      <c r="A46" s="7" t="s">
        <v>45</v>
      </c>
      <c r="B46" s="8">
        <v>4</v>
      </c>
      <c r="C46" s="39">
        <v>10.970334971466251</v>
      </c>
      <c r="D46" s="39">
        <v>67.182486954243345</v>
      </c>
      <c r="E46" s="11">
        <v>26150000</v>
      </c>
      <c r="F46" s="11">
        <v>7719183.6140999999</v>
      </c>
      <c r="G46" s="28">
        <f>Tabell13[[#This Row],[Redovisat belopp]]/Tabell13[[#This Row],[Beviljat belopp]]</f>
        <v>0.29518866593116633</v>
      </c>
      <c r="H46" s="2"/>
      <c r="I46" s="2"/>
    </row>
    <row r="47" spans="1:9" ht="15" x14ac:dyDescent="0.25">
      <c r="A47" s="7" t="s">
        <v>46</v>
      </c>
      <c r="B47" s="8">
        <v>5</v>
      </c>
      <c r="C47" s="39">
        <v>4.1527803571428574</v>
      </c>
      <c r="D47" s="39">
        <v>21.162013161375668</v>
      </c>
      <c r="E47" s="11">
        <v>6900000</v>
      </c>
      <c r="F47" s="11">
        <v>2452404.8585000001</v>
      </c>
      <c r="G47" s="28">
        <f>Tabell13[[#This Row],[Redovisat belopp]]/Tabell13[[#This Row],[Beviljat belopp]]</f>
        <v>0.35542099398550725</v>
      </c>
      <c r="H47" s="2"/>
      <c r="I47" s="2"/>
    </row>
    <row r="48" spans="1:9" ht="15" x14ac:dyDescent="0.25">
      <c r="A48" s="7" t="s">
        <v>47</v>
      </c>
      <c r="B48" s="8">
        <v>12</v>
      </c>
      <c r="C48" s="39">
        <v>3.1116256405001028</v>
      </c>
      <c r="D48" s="39">
        <v>67.797558849056671</v>
      </c>
      <c r="E48" s="11">
        <v>20840000</v>
      </c>
      <c r="F48" s="11">
        <v>7551080.2426000005</v>
      </c>
      <c r="G48" s="28">
        <f>Tabell13[[#This Row],[Redovisat belopp]]/Tabell13[[#This Row],[Beviljat belopp]]</f>
        <v>0.36233590415547029</v>
      </c>
      <c r="H48" s="2"/>
      <c r="I48" s="2"/>
    </row>
    <row r="49" spans="1:9" ht="15" x14ac:dyDescent="0.25">
      <c r="A49" s="7" t="s">
        <v>48</v>
      </c>
      <c r="B49" s="8">
        <v>4</v>
      </c>
      <c r="C49" s="39">
        <v>2.2712499999999998</v>
      </c>
      <c r="D49" s="39">
        <v>9.4124999999999996</v>
      </c>
      <c r="E49" s="11">
        <v>10890000</v>
      </c>
      <c r="F49" s="11">
        <v>1103512.5</v>
      </c>
      <c r="G49" s="28">
        <f>Tabell13[[#This Row],[Redovisat belopp]]/Tabell13[[#This Row],[Beviljat belopp]]</f>
        <v>0.10133264462809917</v>
      </c>
      <c r="H49" s="2"/>
      <c r="I49" s="2"/>
    </row>
    <row r="50" spans="1:9" ht="15" x14ac:dyDescent="0.25">
      <c r="A50" s="9" t="s">
        <v>49</v>
      </c>
      <c r="B50" s="10">
        <v>8</v>
      </c>
      <c r="C50" s="40">
        <v>31.359705284552845</v>
      </c>
      <c r="D50" s="40">
        <v>85.218932926829254</v>
      </c>
      <c r="E50" s="12">
        <v>8430000</v>
      </c>
      <c r="F50" s="37">
        <v>8430000</v>
      </c>
      <c r="G50" s="28">
        <f>Tabell13[[#This Row],[Redovisat belopp]]/Tabell13[[#This Row],[Beviljat belopp]]</f>
        <v>1</v>
      </c>
      <c r="H50" s="2"/>
      <c r="I50" s="2"/>
    </row>
    <row r="51" spans="1:9" ht="15" x14ac:dyDescent="0.25">
      <c r="A51" s="1"/>
      <c r="B51" s="1"/>
      <c r="C51" s="1"/>
      <c r="D51" s="1"/>
      <c r="E51" s="1"/>
      <c r="F51" s="1"/>
      <c r="G51" s="2"/>
      <c r="H51" s="2"/>
      <c r="I51" s="2"/>
    </row>
    <row r="52" spans="1:9" ht="15" x14ac:dyDescent="0.25">
      <c r="A52" s="15" t="s">
        <v>50</v>
      </c>
      <c r="B52" s="15">
        <f>SUM(Tabell13[Antal samverkande kommuner])</f>
        <v>290</v>
      </c>
      <c r="C52" s="15">
        <f>SUM(Tabell13[Redovisade platser 
30 000 kr])</f>
        <v>1353.1731463307285</v>
      </c>
      <c r="D52" s="15">
        <f>SUM(Tabell13[Redovisade platser 
110 000 kr])</f>
        <v>4948.7515870436846</v>
      </c>
      <c r="E52" s="16">
        <f>SUM(Tabell13[Beviljat belopp])</f>
        <v>1233940000</v>
      </c>
      <c r="F52" s="16">
        <f>SUM(Tabell13[Redovisat belopp])</f>
        <v>582437437.68429995</v>
      </c>
      <c r="G52" s="2"/>
      <c r="H52" s="2"/>
      <c r="I52" s="2"/>
    </row>
    <row r="53" spans="1:9" ht="15" x14ac:dyDescent="0.25">
      <c r="A53" s="1"/>
      <c r="B53" s="1"/>
      <c r="C53" s="1"/>
      <c r="D53" s="1"/>
      <c r="E53" s="1"/>
      <c r="F53" s="1"/>
      <c r="G53" s="2"/>
      <c r="H53" s="2"/>
      <c r="I53" s="2"/>
    </row>
    <row r="54" spans="1:9" ht="15" x14ac:dyDescent="0.25">
      <c r="A54" s="38" t="s">
        <v>76</v>
      </c>
      <c r="B54" s="42"/>
      <c r="C54" s="42"/>
      <c r="D54" s="1"/>
      <c r="E54" s="1"/>
      <c r="F54" s="1"/>
      <c r="G54" s="2"/>
      <c r="H54" s="2"/>
      <c r="I54" s="2"/>
    </row>
    <row r="55" spans="1:9" ht="15" x14ac:dyDescent="0.25">
      <c r="A55" s="2" t="s">
        <v>87</v>
      </c>
      <c r="B55" s="1"/>
      <c r="C55" s="1"/>
      <c r="D55" s="1"/>
      <c r="E55" s="1"/>
      <c r="F55" s="1"/>
      <c r="G55" s="2"/>
      <c r="H55" s="2"/>
      <c r="I55" s="2"/>
    </row>
    <row r="56" spans="1:9" ht="15" x14ac:dyDescent="0.25">
      <c r="A56" s="1"/>
      <c r="B56" s="1"/>
      <c r="C56" s="1"/>
      <c r="D56" s="1"/>
      <c r="E56" s="1"/>
      <c r="F56" s="1"/>
      <c r="G56" s="2"/>
      <c r="H56" s="2"/>
      <c r="I56" s="2"/>
    </row>
  </sheetData>
  <mergeCells count="2">
    <mergeCell ref="D1:G1"/>
    <mergeCell ref="A2:G2"/>
  </mergeCells>
  <phoneticPr fontId="8" type="noConversion"/>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9C28-0279-4DBF-B4F2-133DA8D5819E}">
  <dimension ref="A1:K51"/>
  <sheetViews>
    <sheetView zoomScale="80" zoomScaleNormal="80" workbookViewId="0">
      <selection sqref="A1:I2"/>
    </sheetView>
  </sheetViews>
  <sheetFormatPr defaultColWidth="0" defaultRowHeight="12.75" zeroHeight="1" x14ac:dyDescent="0.2"/>
  <cols>
    <col min="1" max="1" width="51.7109375" customWidth="1"/>
    <col min="2" max="2" width="37.5703125" customWidth="1"/>
    <col min="3" max="4" width="17.85546875" customWidth="1"/>
    <col min="5" max="5" width="27.140625" customWidth="1"/>
    <col min="6" max="6" width="19.5703125" customWidth="1"/>
    <col min="7" max="7" width="24.5703125" customWidth="1"/>
    <col min="8" max="8" width="28.140625" customWidth="1"/>
    <col min="9" max="9" width="27.85546875" customWidth="1"/>
    <col min="10" max="11" width="9.140625" customWidth="1"/>
    <col min="12" max="16384" width="9.140625" hidden="1"/>
  </cols>
  <sheetData>
    <row r="1" spans="1:11" ht="73.5" customHeight="1" x14ac:dyDescent="0.2">
      <c r="A1" s="2"/>
      <c r="B1" s="46"/>
      <c r="C1" s="46"/>
      <c r="D1" s="48"/>
      <c r="E1" s="48"/>
      <c r="F1" s="48"/>
      <c r="G1" s="48"/>
      <c r="H1" s="46"/>
      <c r="I1" s="46"/>
      <c r="J1" s="2"/>
      <c r="K1" s="2"/>
    </row>
    <row r="2" spans="1:11" ht="51" customHeight="1" x14ac:dyDescent="0.2">
      <c r="A2" s="52" t="s">
        <v>68</v>
      </c>
      <c r="B2" s="52"/>
      <c r="C2" s="52"/>
      <c r="D2" s="52"/>
      <c r="E2" s="52"/>
      <c r="F2" s="52"/>
      <c r="G2" s="52"/>
      <c r="H2" s="54"/>
      <c r="I2" s="54"/>
      <c r="J2" s="2"/>
      <c r="K2" s="2"/>
    </row>
    <row r="3" spans="1:11" ht="30.75" customHeight="1" x14ac:dyDescent="0.2">
      <c r="A3" s="3" t="s">
        <v>0</v>
      </c>
      <c r="B3" s="4" t="s">
        <v>1</v>
      </c>
      <c r="C3" s="24" t="s">
        <v>70</v>
      </c>
      <c r="D3" s="24" t="s">
        <v>77</v>
      </c>
      <c r="E3" s="24" t="s">
        <v>78</v>
      </c>
      <c r="F3" s="24" t="s">
        <v>79</v>
      </c>
      <c r="G3" s="24" t="s">
        <v>2</v>
      </c>
      <c r="H3" s="25" t="s">
        <v>85</v>
      </c>
      <c r="I3" s="25" t="s">
        <v>86</v>
      </c>
      <c r="J3" s="2"/>
      <c r="K3" s="2"/>
    </row>
    <row r="4" spans="1:11" ht="15" x14ac:dyDescent="0.25">
      <c r="A4" s="7" t="s">
        <v>52</v>
      </c>
      <c r="B4" s="8">
        <v>7</v>
      </c>
      <c r="C4" s="39">
        <v>2.4925425170068025</v>
      </c>
      <c r="D4" s="39">
        <v>75.855496024698468</v>
      </c>
      <c r="E4" s="11">
        <v>55259</v>
      </c>
      <c r="F4" s="11">
        <v>3136000</v>
      </c>
      <c r="G4" s="11">
        <v>23325000</v>
      </c>
      <c r="H4" s="11">
        <v>7058810.0767000001</v>
      </c>
      <c r="I4" s="50">
        <f>Tabell3[[#This Row],[Redovisat belopp]]/Tabell3[[#This Row],[Beviljat belopp]]</f>
        <v>0.30262851347052522</v>
      </c>
      <c r="J4" s="2"/>
      <c r="K4" s="2"/>
    </row>
    <row r="5" spans="1:11" ht="15" x14ac:dyDescent="0.25">
      <c r="A5" s="7" t="s">
        <v>3</v>
      </c>
      <c r="B5" s="8">
        <v>15</v>
      </c>
      <c r="C5" s="39">
        <v>0.47625000000000001</v>
      </c>
      <c r="D5" s="39">
        <v>60.562757220216625</v>
      </c>
      <c r="E5" s="11">
        <v>59500</v>
      </c>
      <c r="F5" s="11">
        <v>660135</v>
      </c>
      <c r="G5" s="11">
        <v>12005000</v>
      </c>
      <c r="H5" s="11">
        <v>3762060.361</v>
      </c>
      <c r="I5" s="28">
        <f>Tabell3[[#This Row],[Redovisat belopp]]/Tabell3[[#This Row],[Beviljat belopp]]</f>
        <v>0.31337445739275305</v>
      </c>
      <c r="J5" s="2"/>
      <c r="K5" s="2"/>
    </row>
    <row r="6" spans="1:11" ht="15" x14ac:dyDescent="0.25">
      <c r="A6" s="7" t="s">
        <v>4</v>
      </c>
      <c r="B6" s="8">
        <v>8</v>
      </c>
      <c r="C6" s="39">
        <v>3.1737500000000001</v>
      </c>
      <c r="D6" s="39">
        <v>101.00325000000001</v>
      </c>
      <c r="E6" s="11">
        <v>3500</v>
      </c>
      <c r="F6" s="11">
        <v>2487100</v>
      </c>
      <c r="G6" s="11">
        <v>14935000</v>
      </c>
      <c r="H6" s="11">
        <v>7635975</v>
      </c>
      <c r="I6" s="28">
        <f>Tabell3[[#This Row],[Redovisat belopp]]/Tabell3[[#This Row],[Beviljat belopp]]</f>
        <v>0.5112805490458654</v>
      </c>
      <c r="J6" s="2"/>
      <c r="K6" s="2"/>
    </row>
    <row r="7" spans="1:11" ht="15" x14ac:dyDescent="0.25">
      <c r="A7" s="7" t="s">
        <v>6</v>
      </c>
      <c r="B7" s="8">
        <v>6</v>
      </c>
      <c r="C7" s="39">
        <v>3.6875</v>
      </c>
      <c r="D7" s="39">
        <v>35.073250000000002</v>
      </c>
      <c r="E7" s="11">
        <v>0</v>
      </c>
      <c r="F7" s="11">
        <v>203605</v>
      </c>
      <c r="G7" s="11">
        <v>14010000</v>
      </c>
      <c r="H7" s="11">
        <v>2067892.5</v>
      </c>
      <c r="I7" s="28">
        <f>Tabell3[[#This Row],[Redovisat belopp]]/Tabell3[[#This Row],[Beviljat belopp]]</f>
        <v>0.14760117773019271</v>
      </c>
      <c r="J7" s="2"/>
      <c r="K7" s="2"/>
    </row>
    <row r="8" spans="1:11" ht="15" x14ac:dyDescent="0.25">
      <c r="A8" s="7" t="s">
        <v>7</v>
      </c>
      <c r="B8" s="8">
        <v>12</v>
      </c>
      <c r="C8" s="39">
        <v>4.8587499999999997</v>
      </c>
      <c r="D8" s="39">
        <v>50.082500000000003</v>
      </c>
      <c r="E8" s="11">
        <v>3500</v>
      </c>
      <c r="F8" s="11">
        <v>1758862</v>
      </c>
      <c r="G8" s="11">
        <v>14397500</v>
      </c>
      <c r="H8" s="11">
        <v>4412249.5</v>
      </c>
      <c r="I8" s="28">
        <f>Tabell3[[#This Row],[Redovisat belopp]]/Tabell3[[#This Row],[Beviljat belopp]]</f>
        <v>0.30645942003820109</v>
      </c>
      <c r="J8" s="2"/>
      <c r="K8" s="2"/>
    </row>
    <row r="9" spans="1:11" ht="15" x14ac:dyDescent="0.25">
      <c r="A9" s="7" t="s">
        <v>8</v>
      </c>
      <c r="B9" s="8">
        <v>3</v>
      </c>
      <c r="C9" s="39">
        <v>0</v>
      </c>
      <c r="D9" s="39">
        <v>7.125</v>
      </c>
      <c r="E9" s="11">
        <v>37205</v>
      </c>
      <c r="F9" s="11">
        <v>425200</v>
      </c>
      <c r="G9" s="11">
        <v>1145000</v>
      </c>
      <c r="H9" s="11">
        <v>818655</v>
      </c>
      <c r="I9" s="28">
        <f>Tabell3[[#This Row],[Redovisat belopp]]/Tabell3[[#This Row],[Beviljat belopp]]</f>
        <v>0.71498253275109169</v>
      </c>
      <c r="J9" s="2"/>
      <c r="K9" s="2"/>
    </row>
    <row r="10" spans="1:11" ht="15" x14ac:dyDescent="0.25">
      <c r="A10" s="7" t="s">
        <v>9</v>
      </c>
      <c r="B10" s="8">
        <v>4</v>
      </c>
      <c r="C10" s="39">
        <v>1.1000000000000001</v>
      </c>
      <c r="D10" s="39">
        <v>17.99625</v>
      </c>
      <c r="E10" s="11">
        <v>3500</v>
      </c>
      <c r="F10" s="11">
        <v>479650</v>
      </c>
      <c r="G10" s="11">
        <v>4579000</v>
      </c>
      <c r="H10" s="11">
        <v>1415962.5</v>
      </c>
      <c r="I10" s="28">
        <f>Tabell3[[#This Row],[Redovisat belopp]]/Tabell3[[#This Row],[Beviljat belopp]]</f>
        <v>0.3092296352915484</v>
      </c>
      <c r="J10" s="2"/>
      <c r="K10" s="2"/>
    </row>
    <row r="11" spans="1:11" ht="15" x14ac:dyDescent="0.25">
      <c r="A11" s="7" t="s">
        <v>10</v>
      </c>
      <c r="B11" s="8">
        <v>5</v>
      </c>
      <c r="C11" s="39">
        <v>0.59375</v>
      </c>
      <c r="D11" s="39">
        <v>25.55875</v>
      </c>
      <c r="E11" s="11">
        <v>0</v>
      </c>
      <c r="F11" s="11">
        <v>1046000</v>
      </c>
      <c r="G11" s="11">
        <v>7550000</v>
      </c>
      <c r="H11" s="11">
        <v>2341750</v>
      </c>
      <c r="I11" s="28">
        <f>Tabell3[[#This Row],[Redovisat belopp]]/Tabell3[[#This Row],[Beviljat belopp]]</f>
        <v>0.31016556291390729</v>
      </c>
      <c r="J11" s="2"/>
      <c r="K11" s="2"/>
    </row>
    <row r="12" spans="1:11" ht="15" x14ac:dyDescent="0.25">
      <c r="A12" s="7" t="s">
        <v>11</v>
      </c>
      <c r="B12" s="8">
        <v>13</v>
      </c>
      <c r="C12" s="39">
        <v>30.173400000000001</v>
      </c>
      <c r="D12" s="39">
        <v>367.74480000000005</v>
      </c>
      <c r="E12" s="11">
        <v>115500</v>
      </c>
      <c r="F12" s="11">
        <v>15763478</v>
      </c>
      <c r="G12" s="11">
        <v>58025000</v>
      </c>
      <c r="H12" s="11">
        <v>35171420</v>
      </c>
      <c r="I12" s="28">
        <f>Tabell3[[#This Row],[Redovisat belopp]]/Tabell3[[#This Row],[Beviljat belopp]]</f>
        <v>0.60614252477380437</v>
      </c>
      <c r="J12" s="2"/>
      <c r="K12" s="2"/>
    </row>
    <row r="13" spans="1:11" ht="15" x14ac:dyDescent="0.25">
      <c r="A13" s="7" t="s">
        <v>12</v>
      </c>
      <c r="B13" s="8">
        <v>5</v>
      </c>
      <c r="C13" s="39">
        <v>1.55375</v>
      </c>
      <c r="D13" s="39">
        <v>60.284999999999997</v>
      </c>
      <c r="E13" s="11">
        <v>66500</v>
      </c>
      <c r="F13" s="11">
        <v>2027975</v>
      </c>
      <c r="G13" s="11">
        <v>13247500</v>
      </c>
      <c r="H13" s="11">
        <v>5155337.5</v>
      </c>
      <c r="I13" s="28">
        <f>Tabell3[[#This Row],[Redovisat belopp]]/Tabell3[[#This Row],[Beviljat belopp]]</f>
        <v>0.38915550103793167</v>
      </c>
      <c r="J13" s="2"/>
      <c r="K13" s="2"/>
    </row>
    <row r="14" spans="1:11" ht="15" x14ac:dyDescent="0.25">
      <c r="A14" s="7" t="s">
        <v>15</v>
      </c>
      <c r="B14" s="8">
        <v>11</v>
      </c>
      <c r="C14" s="39">
        <v>1.8987499999999999</v>
      </c>
      <c r="D14" s="39">
        <v>80.905625000000001</v>
      </c>
      <c r="E14" s="11">
        <v>105000</v>
      </c>
      <c r="F14" s="11">
        <v>836435</v>
      </c>
      <c r="G14" s="11">
        <v>11826000</v>
      </c>
      <c r="H14" s="11">
        <v>5043678.75</v>
      </c>
      <c r="I14" s="28">
        <f>Tabell3[[#This Row],[Redovisat belopp]]/Tabell3[[#This Row],[Beviljat belopp]]</f>
        <v>0.42649067732115675</v>
      </c>
      <c r="J14" s="2"/>
      <c r="K14" s="2"/>
    </row>
    <row r="15" spans="1:11" ht="15" x14ac:dyDescent="0.25">
      <c r="A15" s="7" t="s">
        <v>16</v>
      </c>
      <c r="B15" s="8">
        <v>3</v>
      </c>
      <c r="C15" s="39">
        <v>0</v>
      </c>
      <c r="D15" s="39">
        <v>40.966250000000002</v>
      </c>
      <c r="E15" s="11">
        <v>21000</v>
      </c>
      <c r="F15" s="11">
        <v>1410435</v>
      </c>
      <c r="G15" s="11">
        <v>6875000</v>
      </c>
      <c r="H15" s="11">
        <v>3479747.5</v>
      </c>
      <c r="I15" s="28">
        <f>Tabell3[[#This Row],[Redovisat belopp]]/Tabell3[[#This Row],[Beviljat belopp]]</f>
        <v>0.50614509090909088</v>
      </c>
      <c r="J15" s="2"/>
      <c r="K15" s="2"/>
    </row>
    <row r="16" spans="1:11" ht="15" x14ac:dyDescent="0.25">
      <c r="A16" s="7" t="s">
        <v>53</v>
      </c>
      <c r="B16" s="8">
        <v>3</v>
      </c>
      <c r="C16" s="39">
        <v>0</v>
      </c>
      <c r="D16" s="39">
        <v>2.125</v>
      </c>
      <c r="E16" s="11">
        <v>35000</v>
      </c>
      <c r="F16" s="11">
        <v>85200</v>
      </c>
      <c r="G16" s="11">
        <v>1869500</v>
      </c>
      <c r="H16" s="11">
        <v>226450</v>
      </c>
      <c r="I16" s="28">
        <f>Tabell3[[#This Row],[Redovisat belopp]]/Tabell3[[#This Row],[Beviljat belopp]]</f>
        <v>0.1211286440224659</v>
      </c>
      <c r="J16" s="2"/>
      <c r="K16" s="2"/>
    </row>
    <row r="17" spans="1:11" ht="15" x14ac:dyDescent="0.25">
      <c r="A17" s="7" t="s">
        <v>17</v>
      </c>
      <c r="B17" s="8">
        <v>3</v>
      </c>
      <c r="C17" s="39">
        <v>3.503625</v>
      </c>
      <c r="D17" s="39">
        <v>77.975499999999997</v>
      </c>
      <c r="E17" s="11">
        <v>171500</v>
      </c>
      <c r="F17" s="11">
        <v>2551675</v>
      </c>
      <c r="G17" s="11">
        <v>9946000</v>
      </c>
      <c r="H17" s="11">
        <v>6727058.75</v>
      </c>
      <c r="I17" s="28">
        <f>Tabell3[[#This Row],[Redovisat belopp]]/Tabell3[[#This Row],[Beviljat belopp]]</f>
        <v>0.67635820933038404</v>
      </c>
      <c r="J17" s="2"/>
      <c r="K17" s="2"/>
    </row>
    <row r="18" spans="1:11" ht="15" x14ac:dyDescent="0.25">
      <c r="A18" s="7" t="s">
        <v>20</v>
      </c>
      <c r="B18" s="8">
        <v>6</v>
      </c>
      <c r="C18" s="39">
        <v>0.7</v>
      </c>
      <c r="D18" s="39">
        <v>32.039276434187506</v>
      </c>
      <c r="E18" s="11">
        <v>3500</v>
      </c>
      <c r="F18" s="11">
        <v>1215463</v>
      </c>
      <c r="G18" s="11">
        <v>5891500</v>
      </c>
      <c r="H18" s="11">
        <v>2841926.8217000002</v>
      </c>
      <c r="I18" s="28">
        <f>Tabell3[[#This Row],[Redovisat belopp]]/Tabell3[[#This Row],[Beviljat belopp]]</f>
        <v>0.48237746273444798</v>
      </c>
      <c r="J18" s="2"/>
      <c r="K18" s="2"/>
    </row>
    <row r="19" spans="1:11" ht="15" x14ac:dyDescent="0.25">
      <c r="A19" s="7" t="s">
        <v>21</v>
      </c>
      <c r="B19" s="8">
        <v>7</v>
      </c>
      <c r="C19" s="39">
        <v>18.83625</v>
      </c>
      <c r="D19" s="39">
        <v>103.45950136964152</v>
      </c>
      <c r="E19" s="11">
        <v>428050</v>
      </c>
      <c r="F19" s="11">
        <v>4892000</v>
      </c>
      <c r="G19" s="11">
        <v>19275000</v>
      </c>
      <c r="H19" s="11">
        <v>11058112.568499999</v>
      </c>
      <c r="I19" s="28">
        <f>Tabell3[[#This Row],[Redovisat belopp]]/Tabell3[[#This Row],[Beviljat belopp]]</f>
        <v>0.57370233818417637</v>
      </c>
      <c r="J19" s="2"/>
      <c r="K19" s="2"/>
    </row>
    <row r="20" spans="1:11" ht="15" x14ac:dyDescent="0.25">
      <c r="A20" s="7" t="s">
        <v>22</v>
      </c>
      <c r="B20" s="8">
        <v>16</v>
      </c>
      <c r="C20" s="39">
        <v>2.1587499999999999</v>
      </c>
      <c r="D20" s="39">
        <v>67.472349999999992</v>
      </c>
      <c r="E20" s="11">
        <v>31500</v>
      </c>
      <c r="F20" s="11">
        <v>1767244</v>
      </c>
      <c r="G20" s="11">
        <v>15134550</v>
      </c>
      <c r="H20" s="11">
        <v>5237124</v>
      </c>
      <c r="I20" s="28">
        <f>Tabell3[[#This Row],[Redovisat belopp]]/Tabell3[[#This Row],[Beviljat belopp]]</f>
        <v>0.34603764234813722</v>
      </c>
      <c r="J20" s="2"/>
      <c r="K20" s="2"/>
    </row>
    <row r="21" spans="1:11" ht="15" x14ac:dyDescent="0.25">
      <c r="A21" s="7" t="s">
        <v>23</v>
      </c>
      <c r="B21" s="8">
        <v>4</v>
      </c>
      <c r="C21" s="39">
        <v>12.9275</v>
      </c>
      <c r="D21" s="39">
        <v>61.319615384615417</v>
      </c>
      <c r="E21" s="11">
        <v>45500</v>
      </c>
      <c r="F21" s="11">
        <v>1839671</v>
      </c>
      <c r="G21" s="11">
        <v>5287500</v>
      </c>
      <c r="H21" s="11">
        <v>5338976.7692</v>
      </c>
      <c r="I21" s="28">
        <f>Tabell3[[#This Row],[Redovisat belopp]]/Tabell3[[#This Row],[Beviljat belopp]]</f>
        <v>1.0097355591867612</v>
      </c>
      <c r="J21" s="2"/>
      <c r="K21" s="2"/>
    </row>
    <row r="22" spans="1:11" ht="15" x14ac:dyDescent="0.25">
      <c r="A22" s="7" t="s">
        <v>24</v>
      </c>
      <c r="B22" s="8">
        <v>3</v>
      </c>
      <c r="C22" s="39">
        <v>0.27374999999999999</v>
      </c>
      <c r="D22" s="39">
        <v>3.2149999999999999</v>
      </c>
      <c r="E22" s="11">
        <v>1750</v>
      </c>
      <c r="F22" s="11">
        <v>59282</v>
      </c>
      <c r="G22" s="11">
        <v>817500</v>
      </c>
      <c r="H22" s="11">
        <v>229994.5</v>
      </c>
      <c r="I22" s="28">
        <f>Tabell3[[#This Row],[Redovisat belopp]]/Tabell3[[#This Row],[Beviljat belopp]]</f>
        <v>0.2813388379204893</v>
      </c>
      <c r="J22" s="2"/>
      <c r="K22" s="2"/>
    </row>
    <row r="23" spans="1:11" ht="15" x14ac:dyDescent="0.25">
      <c r="A23" s="7" t="s">
        <v>25</v>
      </c>
      <c r="B23" s="8">
        <v>5</v>
      </c>
      <c r="C23" s="39">
        <v>3.65</v>
      </c>
      <c r="D23" s="39">
        <v>25.251249999999999</v>
      </c>
      <c r="E23" s="11">
        <v>381400</v>
      </c>
      <c r="F23" s="11">
        <v>0</v>
      </c>
      <c r="G23" s="11">
        <v>6365000</v>
      </c>
      <c r="H23" s="11">
        <v>1753462.5</v>
      </c>
      <c r="I23" s="28">
        <f>Tabell3[[#This Row],[Redovisat belopp]]/Tabell3[[#This Row],[Beviljat belopp]]</f>
        <v>0.27548507462686567</v>
      </c>
      <c r="J23" s="2"/>
      <c r="K23" s="2"/>
    </row>
    <row r="24" spans="1:11" ht="15" x14ac:dyDescent="0.25">
      <c r="A24" s="7" t="s">
        <v>26</v>
      </c>
      <c r="B24" s="8">
        <v>4</v>
      </c>
      <c r="C24" s="39">
        <v>0.125</v>
      </c>
      <c r="D24" s="39">
        <v>3.2225000000000001</v>
      </c>
      <c r="E24" s="11">
        <v>0</v>
      </c>
      <c r="F24" s="11">
        <v>143900</v>
      </c>
      <c r="G24" s="11">
        <v>1057500</v>
      </c>
      <c r="H24" s="11">
        <v>308775</v>
      </c>
      <c r="I24" s="28">
        <f>Tabell3[[#This Row],[Redovisat belopp]]/Tabell3[[#This Row],[Beviljat belopp]]</f>
        <v>0.29198581560283687</v>
      </c>
      <c r="J24" s="2"/>
      <c r="K24" s="2"/>
    </row>
    <row r="25" spans="1:11" ht="15" x14ac:dyDescent="0.25">
      <c r="A25" s="7" t="s">
        <v>54</v>
      </c>
      <c r="B25" s="8">
        <v>5</v>
      </c>
      <c r="C25" s="39">
        <v>3.4837499999999997</v>
      </c>
      <c r="D25" s="39">
        <v>39.222250000000003</v>
      </c>
      <c r="E25" s="11">
        <v>42000</v>
      </c>
      <c r="F25" s="11">
        <v>1311200</v>
      </c>
      <c r="G25" s="11">
        <v>7512008</v>
      </c>
      <c r="H25" s="11">
        <v>3418825</v>
      </c>
      <c r="I25" s="28">
        <f>Tabell3[[#This Row],[Redovisat belopp]]/Tabell3[[#This Row],[Beviljat belopp]]</f>
        <v>0.45511466441462789</v>
      </c>
      <c r="J25" s="2"/>
      <c r="K25" s="2"/>
    </row>
    <row r="26" spans="1:11" ht="15" x14ac:dyDescent="0.25">
      <c r="A26" s="7" t="s">
        <v>28</v>
      </c>
      <c r="B26" s="8">
        <v>7</v>
      </c>
      <c r="C26" s="39">
        <v>2.8250000000000002</v>
      </c>
      <c r="D26" s="39">
        <v>43.238750000000003</v>
      </c>
      <c r="E26" s="11">
        <v>35000</v>
      </c>
      <c r="F26" s="11">
        <v>1501500</v>
      </c>
      <c r="G26" s="11">
        <v>20450000</v>
      </c>
      <c r="H26" s="11">
        <v>3783187.5</v>
      </c>
      <c r="I26" s="28">
        <f>Tabell3[[#This Row],[Redovisat belopp]]/Tabell3[[#This Row],[Beviljat belopp]]</f>
        <v>0.18499694376528117</v>
      </c>
      <c r="J26" s="2"/>
      <c r="K26" s="2"/>
    </row>
    <row r="27" spans="1:11" ht="15" x14ac:dyDescent="0.25">
      <c r="A27" s="7" t="s">
        <v>55</v>
      </c>
      <c r="B27" s="8">
        <v>13</v>
      </c>
      <c r="C27" s="39">
        <v>3.7463235294117645</v>
      </c>
      <c r="D27" s="39">
        <v>167.0093764235682</v>
      </c>
      <c r="E27" s="11">
        <v>430500</v>
      </c>
      <c r="F27" s="11">
        <v>5560844</v>
      </c>
      <c r="G27" s="11">
        <v>32837500</v>
      </c>
      <c r="H27" s="11">
        <v>14454202.527100001</v>
      </c>
      <c r="I27" s="28">
        <f>Tabell3[[#This Row],[Redovisat belopp]]/Tabell3[[#This Row],[Beviljat belopp]]</f>
        <v>0.44017365899048344</v>
      </c>
      <c r="J27" s="2"/>
      <c r="K27" s="2"/>
    </row>
    <row r="28" spans="1:11" ht="15" x14ac:dyDescent="0.25">
      <c r="A28" s="7" t="s">
        <v>30</v>
      </c>
      <c r="B28" s="8">
        <v>5</v>
      </c>
      <c r="C28" s="39">
        <v>0</v>
      </c>
      <c r="D28" s="39">
        <v>32.274999999999999</v>
      </c>
      <c r="E28" s="11">
        <v>5564</v>
      </c>
      <c r="F28" s="11">
        <v>618906</v>
      </c>
      <c r="G28" s="11">
        <v>10372500</v>
      </c>
      <c r="H28" s="11">
        <v>2238220</v>
      </c>
      <c r="I28" s="28">
        <f>Tabell3[[#This Row],[Redovisat belopp]]/Tabell3[[#This Row],[Beviljat belopp]]</f>
        <v>0.21578404434803566</v>
      </c>
      <c r="J28" s="2"/>
      <c r="K28" s="2"/>
    </row>
    <row r="29" spans="1:11" ht="15" x14ac:dyDescent="0.25">
      <c r="A29" s="7" t="s">
        <v>31</v>
      </c>
      <c r="B29" s="8">
        <v>3</v>
      </c>
      <c r="C29" s="39">
        <v>3.4437500000000001</v>
      </c>
      <c r="D29" s="39">
        <v>21.382624999999997</v>
      </c>
      <c r="E29" s="11">
        <v>0</v>
      </c>
      <c r="F29" s="11">
        <v>292732</v>
      </c>
      <c r="G29" s="11">
        <v>6175000</v>
      </c>
      <c r="H29" s="11">
        <v>1465175.75</v>
      </c>
      <c r="I29" s="28">
        <f>Tabell3[[#This Row],[Redovisat belopp]]/Tabell3[[#This Row],[Beviljat belopp]]</f>
        <v>0.23727542510121458</v>
      </c>
      <c r="J29" s="2"/>
      <c r="K29" s="2"/>
    </row>
    <row r="30" spans="1:11" ht="15" x14ac:dyDescent="0.25">
      <c r="A30" s="7" t="s">
        <v>56</v>
      </c>
      <c r="B30" s="8">
        <v>3</v>
      </c>
      <c r="C30" s="39">
        <v>7.5737500000000004</v>
      </c>
      <c r="D30" s="39">
        <v>66.53</v>
      </c>
      <c r="E30" s="11">
        <v>52000</v>
      </c>
      <c r="F30" s="11">
        <v>2862000</v>
      </c>
      <c r="G30" s="11">
        <v>10925000</v>
      </c>
      <c r="H30" s="11">
        <v>6467712.5</v>
      </c>
      <c r="I30" s="28">
        <f>Tabell3[[#This Row],[Redovisat belopp]]/Tabell3[[#This Row],[Beviljat belopp]]</f>
        <v>0.59201029748283751</v>
      </c>
      <c r="J30" s="2"/>
      <c r="K30" s="2"/>
    </row>
    <row r="31" spans="1:11" ht="15" x14ac:dyDescent="0.25">
      <c r="A31" s="7" t="s">
        <v>32</v>
      </c>
      <c r="B31" s="8">
        <v>3</v>
      </c>
      <c r="C31" s="39">
        <v>0</v>
      </c>
      <c r="D31" s="39">
        <v>1.25</v>
      </c>
      <c r="E31" s="11">
        <v>0</v>
      </c>
      <c r="F31" s="11">
        <v>40000</v>
      </c>
      <c r="G31" s="11">
        <v>374000</v>
      </c>
      <c r="H31" s="11">
        <v>102500</v>
      </c>
      <c r="I31" s="28">
        <f>Tabell3[[#This Row],[Redovisat belopp]]/Tabell3[[#This Row],[Beviljat belopp]]</f>
        <v>0.27406417112299464</v>
      </c>
      <c r="J31" s="2"/>
      <c r="K31" s="2"/>
    </row>
    <row r="32" spans="1:11" ht="15" x14ac:dyDescent="0.25">
      <c r="A32" s="7" t="s">
        <v>33</v>
      </c>
      <c r="B32" s="8">
        <v>1</v>
      </c>
      <c r="C32" s="39">
        <v>6.25E-2</v>
      </c>
      <c r="D32" s="39">
        <v>91.587500000000006</v>
      </c>
      <c r="E32" s="11">
        <v>182000</v>
      </c>
      <c r="F32" s="11">
        <v>3666400</v>
      </c>
      <c r="G32" s="11">
        <v>10015000</v>
      </c>
      <c r="H32" s="11">
        <v>8429650</v>
      </c>
      <c r="I32" s="28">
        <f>Tabell3[[#This Row],[Redovisat belopp]]/Tabell3[[#This Row],[Beviljat belopp]]</f>
        <v>0.84170244633050428</v>
      </c>
      <c r="J32" s="2"/>
      <c r="K32" s="2"/>
    </row>
    <row r="33" spans="1:11" ht="15" x14ac:dyDescent="0.25">
      <c r="A33" s="7" t="s">
        <v>57</v>
      </c>
      <c r="B33" s="8">
        <v>5</v>
      </c>
      <c r="C33" s="39">
        <v>6.0350000000000001</v>
      </c>
      <c r="D33" s="39">
        <v>58.503444143205101</v>
      </c>
      <c r="E33" s="11">
        <v>31500</v>
      </c>
      <c r="F33" s="11">
        <v>1911100</v>
      </c>
      <c r="G33" s="11">
        <v>11660000</v>
      </c>
      <c r="H33" s="11">
        <v>5048822.2072000001</v>
      </c>
      <c r="I33" s="28">
        <f>Tabell3[[#This Row],[Redovisat belopp]]/Tabell3[[#This Row],[Beviljat belopp]]</f>
        <v>0.43300361982847341</v>
      </c>
      <c r="J33" s="2"/>
      <c r="K33" s="2"/>
    </row>
    <row r="34" spans="1:11" ht="15" x14ac:dyDescent="0.25">
      <c r="A34" s="7" t="s">
        <v>34</v>
      </c>
      <c r="B34" s="8">
        <v>15</v>
      </c>
      <c r="C34" s="39">
        <v>1.2150000000000001</v>
      </c>
      <c r="D34" s="39">
        <v>175.97624999999999</v>
      </c>
      <c r="E34" s="11">
        <v>94500</v>
      </c>
      <c r="F34" s="11">
        <v>4382840</v>
      </c>
      <c r="G34" s="11">
        <v>22145000</v>
      </c>
      <c r="H34" s="11">
        <v>13312602.5</v>
      </c>
      <c r="I34" s="28">
        <f>Tabell3[[#This Row],[Redovisat belopp]]/Tabell3[[#This Row],[Beviljat belopp]]</f>
        <v>0.60115613005193047</v>
      </c>
      <c r="J34" s="2"/>
      <c r="K34" s="2"/>
    </row>
    <row r="35" spans="1:11" ht="15" x14ac:dyDescent="0.25">
      <c r="A35" s="7" t="s">
        <v>36</v>
      </c>
      <c r="B35" s="8">
        <v>3</v>
      </c>
      <c r="C35" s="39">
        <v>3.5625</v>
      </c>
      <c r="D35" s="39">
        <v>45.174999999999997</v>
      </c>
      <c r="E35" s="11">
        <v>0</v>
      </c>
      <c r="F35" s="11">
        <v>1360000</v>
      </c>
      <c r="G35" s="11">
        <v>12817500</v>
      </c>
      <c r="H35" s="11">
        <v>3725625</v>
      </c>
      <c r="I35" s="28">
        <f>Tabell3[[#This Row],[Redovisat belopp]]/Tabell3[[#This Row],[Beviljat belopp]]</f>
        <v>0.2906670567583382</v>
      </c>
      <c r="J35" s="2"/>
      <c r="K35" s="2"/>
    </row>
    <row r="36" spans="1:11" ht="15" x14ac:dyDescent="0.25">
      <c r="A36" s="7" t="s">
        <v>58</v>
      </c>
      <c r="B36" s="8">
        <v>5</v>
      </c>
      <c r="C36" s="39">
        <v>2.7969470827679781</v>
      </c>
      <c r="D36" s="39">
        <v>37.646617150098564</v>
      </c>
      <c r="E36" s="11">
        <v>0</v>
      </c>
      <c r="F36" s="11">
        <v>1600000</v>
      </c>
      <c r="G36" s="11">
        <v>14794500</v>
      </c>
      <c r="H36" s="11">
        <v>3566239.27</v>
      </c>
      <c r="I36" s="28">
        <f>Tabell3[[#This Row],[Redovisat belopp]]/Tabell3[[#This Row],[Beviljat belopp]]</f>
        <v>0.24105169285883268</v>
      </c>
      <c r="J36" s="2"/>
      <c r="K36" s="2"/>
    </row>
    <row r="37" spans="1:11" ht="15" x14ac:dyDescent="0.25">
      <c r="A37" s="7" t="s">
        <v>37</v>
      </c>
      <c r="B37" s="8">
        <v>3</v>
      </c>
      <c r="C37" s="39">
        <v>3.1737500000000001</v>
      </c>
      <c r="D37" s="39">
        <v>51.421250000000001</v>
      </c>
      <c r="E37" s="11">
        <v>45500</v>
      </c>
      <c r="F37" s="11">
        <v>1160000</v>
      </c>
      <c r="G37" s="11">
        <v>5249500</v>
      </c>
      <c r="H37" s="11">
        <v>3871775</v>
      </c>
      <c r="I37" s="28">
        <f>Tabell3[[#This Row],[Redovisat belopp]]/Tabell3[[#This Row],[Beviljat belopp]]</f>
        <v>0.73755119535193825</v>
      </c>
      <c r="J37" s="2"/>
      <c r="K37" s="2"/>
    </row>
    <row r="38" spans="1:11" ht="15" x14ac:dyDescent="0.25">
      <c r="A38" s="7" t="s">
        <v>38</v>
      </c>
      <c r="B38" s="8">
        <v>5</v>
      </c>
      <c r="C38" s="39">
        <v>2.6875</v>
      </c>
      <c r="D38" s="39">
        <v>34.36</v>
      </c>
      <c r="E38" s="11">
        <v>17500</v>
      </c>
      <c r="F38" s="11">
        <v>790809</v>
      </c>
      <c r="G38" s="11">
        <v>2469500</v>
      </c>
      <c r="H38" s="11">
        <v>2606934</v>
      </c>
      <c r="I38" s="28">
        <f>Tabell3[[#This Row],[Redovisat belopp]]/Tabell3[[#This Row],[Beviljat belopp]]</f>
        <v>1.0556525612472161</v>
      </c>
      <c r="J38" s="2"/>
      <c r="K38" s="2"/>
    </row>
    <row r="39" spans="1:11" ht="15" x14ac:dyDescent="0.25">
      <c r="A39" s="7" t="s">
        <v>39</v>
      </c>
      <c r="B39" s="8">
        <v>5</v>
      </c>
      <c r="C39" s="39">
        <v>1.3374999999999999</v>
      </c>
      <c r="D39" s="39">
        <v>18.975000000000001</v>
      </c>
      <c r="E39" s="11">
        <v>0</v>
      </c>
      <c r="F39" s="11">
        <v>419874</v>
      </c>
      <c r="G39" s="11">
        <v>2435020</v>
      </c>
      <c r="H39" s="11">
        <v>1408749</v>
      </c>
      <c r="I39" s="28">
        <f>Tabell3[[#This Row],[Redovisat belopp]]/Tabell3[[#This Row],[Beviljat belopp]]</f>
        <v>0.57853693193485067</v>
      </c>
      <c r="J39" s="2"/>
      <c r="K39" s="2"/>
    </row>
    <row r="40" spans="1:11" ht="15" x14ac:dyDescent="0.25">
      <c r="A40" s="7" t="s">
        <v>40</v>
      </c>
      <c r="B40" s="8">
        <v>3</v>
      </c>
      <c r="C40" s="39">
        <v>5.125</v>
      </c>
      <c r="D40" s="39">
        <v>46.475000000000001</v>
      </c>
      <c r="E40" s="11">
        <v>24500</v>
      </c>
      <c r="F40" s="11">
        <v>1428000</v>
      </c>
      <c r="G40" s="11">
        <v>8887000</v>
      </c>
      <c r="H40" s="11">
        <v>3930000</v>
      </c>
      <c r="I40" s="28">
        <f>Tabell3[[#This Row],[Redovisat belopp]]/Tabell3[[#This Row],[Beviljat belopp]]</f>
        <v>0.44221897153145046</v>
      </c>
      <c r="J40" s="2"/>
      <c r="K40" s="2"/>
    </row>
    <row r="41" spans="1:11" ht="15" x14ac:dyDescent="0.25">
      <c r="A41" s="7" t="s">
        <v>41</v>
      </c>
      <c r="B41" s="8">
        <v>15</v>
      </c>
      <c r="C41" s="39">
        <v>1.9019815402905786</v>
      </c>
      <c r="D41" s="39">
        <v>47.000208794583862</v>
      </c>
      <c r="E41" s="11">
        <v>10500</v>
      </c>
      <c r="F41" s="11">
        <v>1926000</v>
      </c>
      <c r="G41" s="11">
        <v>17775000</v>
      </c>
      <c r="H41" s="11">
        <v>4343569.8859000001</v>
      </c>
      <c r="I41" s="28">
        <f>Tabell3[[#This Row],[Redovisat belopp]]/Tabell3[[#This Row],[Beviljat belopp]]</f>
        <v>0.24436398795499298</v>
      </c>
      <c r="J41" s="2"/>
      <c r="K41" s="2"/>
    </row>
    <row r="42" spans="1:11" ht="15" x14ac:dyDescent="0.25">
      <c r="A42" s="7" t="s">
        <v>42</v>
      </c>
      <c r="B42" s="8">
        <v>7</v>
      </c>
      <c r="C42" s="39">
        <v>4.4567307692307692</v>
      </c>
      <c r="D42" s="39">
        <v>80.500338715931036</v>
      </c>
      <c r="E42" s="11">
        <v>175000</v>
      </c>
      <c r="F42" s="11">
        <v>2696242</v>
      </c>
      <c r="G42" s="11">
        <v>23409500</v>
      </c>
      <c r="H42" s="11">
        <v>7029960.8589000003</v>
      </c>
      <c r="I42" s="28">
        <f>Tabell3[[#This Row],[Redovisat belopp]]/Tabell3[[#This Row],[Beviljat belopp]]</f>
        <v>0.30030375953779448</v>
      </c>
      <c r="J42" s="2"/>
      <c r="K42" s="2"/>
    </row>
    <row r="43" spans="1:11" ht="15" x14ac:dyDescent="0.25">
      <c r="A43" s="7" t="s">
        <v>44</v>
      </c>
      <c r="B43" s="8">
        <v>4</v>
      </c>
      <c r="C43" s="39">
        <v>1.4375</v>
      </c>
      <c r="D43" s="39">
        <v>41.491250000000001</v>
      </c>
      <c r="E43" s="11">
        <v>13000</v>
      </c>
      <c r="F43" s="11">
        <v>421372</v>
      </c>
      <c r="G43" s="11">
        <v>12502500</v>
      </c>
      <c r="H43" s="11">
        <v>2552059.5</v>
      </c>
      <c r="I43" s="28">
        <f>Tabell3[[#This Row],[Redovisat belopp]]/Tabell3[[#This Row],[Beviljat belopp]]</f>
        <v>0.20412393521295741</v>
      </c>
      <c r="J43" s="2"/>
      <c r="K43" s="2"/>
    </row>
    <row r="44" spans="1:11" ht="15" x14ac:dyDescent="0.25">
      <c r="A44" s="7" t="s">
        <v>47</v>
      </c>
      <c r="B44" s="8">
        <v>12</v>
      </c>
      <c r="C44" s="39">
        <v>0</v>
      </c>
      <c r="D44" s="39">
        <v>96.662150351575377</v>
      </c>
      <c r="E44" s="11">
        <v>14000</v>
      </c>
      <c r="F44" s="11">
        <v>3840000</v>
      </c>
      <c r="G44" s="11">
        <v>19990000</v>
      </c>
      <c r="H44" s="11">
        <v>8687107.5175999999</v>
      </c>
      <c r="I44" s="28">
        <f>Tabell3[[#This Row],[Redovisat belopp]]/Tabell3[[#This Row],[Beviljat belopp]]</f>
        <v>0.43457266221110552</v>
      </c>
      <c r="J44" s="2"/>
      <c r="K44" s="2"/>
    </row>
    <row r="45" spans="1:11" ht="15" x14ac:dyDescent="0.25">
      <c r="A45" s="7" t="s">
        <v>48</v>
      </c>
      <c r="B45" s="8">
        <v>4</v>
      </c>
      <c r="C45" s="39">
        <v>0.40125</v>
      </c>
      <c r="D45" s="39">
        <v>25.1875</v>
      </c>
      <c r="E45" s="11">
        <v>0</v>
      </c>
      <c r="F45" s="11">
        <v>610273</v>
      </c>
      <c r="G45" s="11">
        <v>5440000</v>
      </c>
      <c r="H45" s="11">
        <v>1881685.5</v>
      </c>
      <c r="I45" s="28">
        <f>Tabell3[[#This Row],[Redovisat belopp]]/Tabell3[[#This Row],[Beviljat belopp]]</f>
        <v>0.34589806985294119</v>
      </c>
      <c r="J45" s="2"/>
      <c r="K45" s="2"/>
    </row>
    <row r="46" spans="1:11" ht="15" x14ac:dyDescent="0.25">
      <c r="A46" s="9" t="s">
        <v>49</v>
      </c>
      <c r="B46" s="10">
        <v>8</v>
      </c>
      <c r="C46" s="40">
        <v>4.625</v>
      </c>
      <c r="D46" s="40">
        <v>44.787500000000001</v>
      </c>
      <c r="E46" s="12">
        <v>157000</v>
      </c>
      <c r="F46" s="12">
        <v>1960000</v>
      </c>
      <c r="G46" s="12">
        <v>6382080</v>
      </c>
      <c r="H46" s="12">
        <v>4495125</v>
      </c>
      <c r="I46" s="51">
        <f>Tabell3[[#This Row],[Redovisat belopp]]/Tabell3[[#This Row],[Beviljat belopp]]</f>
        <v>0.7043354204271961</v>
      </c>
      <c r="J46" s="2"/>
      <c r="K46" s="2"/>
    </row>
    <row r="47" spans="1:11" ht="15" x14ac:dyDescent="0.25">
      <c r="A47" s="1"/>
      <c r="B47" s="1"/>
      <c r="C47" s="1"/>
      <c r="D47" s="1"/>
      <c r="E47" s="1"/>
      <c r="F47" s="1"/>
      <c r="G47" s="1"/>
      <c r="H47" s="1"/>
      <c r="I47" s="2"/>
      <c r="J47" s="2"/>
      <c r="K47" s="2"/>
    </row>
    <row r="48" spans="1:11" ht="15" x14ac:dyDescent="0.25">
      <c r="A48" s="15" t="s">
        <v>50</v>
      </c>
      <c r="B48" s="15">
        <f>SUM(Tabell3[Antal samverkande kommuner])</f>
        <v>277</v>
      </c>
      <c r="C48" s="15">
        <f>SUM(Tabell3[Redovisade platser 
30 000 kr])</f>
        <v>152.07405043870793</v>
      </c>
      <c r="D48" s="15">
        <f>SUM(Tabell3[Redovisade platser 
50 000 kr])</f>
        <v>2565.8959320123213</v>
      </c>
      <c r="E48" s="16">
        <f>SUM(Tabell3[Redovisat belopp handledarutbildningar])</f>
        <v>2898728</v>
      </c>
      <c r="F48" s="16">
        <f>SUM(Tabell3[Redovisat belopp arbetsplats])</f>
        <v>83149402</v>
      </c>
      <c r="G48" s="16">
        <f>SUM(Tabell3[Beviljat belopp])</f>
        <v>512182158</v>
      </c>
      <c r="H48" s="16">
        <f>SUM(Tabell3[Redovisat belopp])</f>
        <v>218905148.11379999</v>
      </c>
      <c r="I48" s="2"/>
      <c r="J48" s="2"/>
      <c r="K48" s="2"/>
    </row>
    <row r="49" spans="1:11" ht="15" x14ac:dyDescent="0.25">
      <c r="A49" s="1"/>
      <c r="B49" s="1"/>
      <c r="C49" s="1"/>
      <c r="D49" s="1"/>
      <c r="E49" s="1"/>
      <c r="F49" s="1"/>
      <c r="G49" s="1"/>
      <c r="H49" s="1"/>
      <c r="I49" s="2"/>
      <c r="J49" s="2"/>
      <c r="K49" s="2"/>
    </row>
    <row r="50" spans="1:11" ht="15" x14ac:dyDescent="0.25">
      <c r="A50" s="2" t="s">
        <v>87</v>
      </c>
      <c r="B50" s="1"/>
      <c r="C50" s="1"/>
      <c r="D50" s="1"/>
      <c r="E50" s="1"/>
      <c r="F50" s="1"/>
      <c r="G50" s="1"/>
      <c r="H50" s="1"/>
      <c r="I50" s="2"/>
      <c r="J50" s="2"/>
      <c r="K50" s="2"/>
    </row>
    <row r="51" spans="1:11" x14ac:dyDescent="0.2">
      <c r="A51" s="2"/>
      <c r="B51" s="2"/>
      <c r="C51" s="2"/>
      <c r="D51" s="2"/>
      <c r="E51" s="2"/>
      <c r="F51" s="2"/>
      <c r="G51" s="2"/>
      <c r="H51" s="2"/>
      <c r="I51" s="2"/>
      <c r="J51" s="2"/>
      <c r="K51" s="2"/>
    </row>
  </sheetData>
  <mergeCells count="2">
    <mergeCell ref="D1:G1"/>
    <mergeCell ref="A2:G2"/>
  </mergeCells>
  <pageMargins left="0.7" right="0.7" top="0.75" bottom="0.75" header="0.3" footer="0.3"/>
  <pageSetup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5472-D9D7-4112-A930-9F1BDD59D4DF}">
  <dimension ref="A1:K46"/>
  <sheetViews>
    <sheetView zoomScale="80" zoomScaleNormal="80" workbookViewId="0">
      <selection sqref="A1:I2"/>
    </sheetView>
  </sheetViews>
  <sheetFormatPr defaultColWidth="0" defaultRowHeight="12.75" zeroHeight="1" x14ac:dyDescent="0.2"/>
  <cols>
    <col min="1" max="1" width="51.85546875" customWidth="1"/>
    <col min="2" max="2" width="37" customWidth="1"/>
    <col min="3" max="4" width="19.42578125" customWidth="1"/>
    <col min="5" max="5" width="27.7109375" customWidth="1"/>
    <col min="6" max="6" width="19.7109375" customWidth="1"/>
    <col min="7" max="7" width="26.5703125" customWidth="1"/>
    <col min="8" max="8" width="21.42578125" customWidth="1"/>
    <col min="9" max="9" width="24.85546875" customWidth="1"/>
    <col min="10" max="11" width="9.140625" customWidth="1"/>
    <col min="12" max="16384" width="9.140625" hidden="1"/>
  </cols>
  <sheetData>
    <row r="1" spans="1:11" ht="73.5" customHeight="1" x14ac:dyDescent="0.2">
      <c r="A1" s="2"/>
      <c r="B1" s="46"/>
      <c r="C1" s="46"/>
      <c r="D1" s="48"/>
      <c r="E1" s="48"/>
      <c r="F1" s="48"/>
      <c r="G1" s="48"/>
      <c r="H1" s="46"/>
      <c r="I1" s="46"/>
      <c r="J1" s="2"/>
      <c r="K1" s="2"/>
    </row>
    <row r="2" spans="1:11" ht="51" customHeight="1" x14ac:dyDescent="0.2">
      <c r="A2" s="52" t="s">
        <v>68</v>
      </c>
      <c r="B2" s="52"/>
      <c r="C2" s="52"/>
      <c r="D2" s="52"/>
      <c r="E2" s="52"/>
      <c r="F2" s="52"/>
      <c r="G2" s="52"/>
      <c r="H2" s="54"/>
      <c r="I2" s="54"/>
      <c r="J2" s="2"/>
      <c r="K2" s="2"/>
    </row>
    <row r="3" spans="1:11" ht="29.25" customHeight="1" x14ac:dyDescent="0.2">
      <c r="A3" s="3" t="s">
        <v>0</v>
      </c>
      <c r="B3" s="4" t="s">
        <v>1</v>
      </c>
      <c r="C3" s="26" t="s">
        <v>70</v>
      </c>
      <c r="D3" s="26" t="s">
        <v>75</v>
      </c>
      <c r="E3" s="26" t="s">
        <v>78</v>
      </c>
      <c r="F3" s="26" t="s">
        <v>79</v>
      </c>
      <c r="G3" s="26" t="s">
        <v>2</v>
      </c>
      <c r="H3" s="27" t="s">
        <v>85</v>
      </c>
      <c r="I3" s="27" t="s">
        <v>86</v>
      </c>
      <c r="J3" s="2"/>
      <c r="K3" s="2"/>
    </row>
    <row r="4" spans="1:11" ht="15" x14ac:dyDescent="0.25">
      <c r="A4" s="7" t="s">
        <v>52</v>
      </c>
      <c r="B4" s="8">
        <v>7</v>
      </c>
      <c r="C4" s="39">
        <v>24.200023470804812</v>
      </c>
      <c r="D4" s="39">
        <v>45.535317135302485</v>
      </c>
      <c r="E4" s="11">
        <v>0</v>
      </c>
      <c r="F4" s="11">
        <v>1821200</v>
      </c>
      <c r="G4" s="11">
        <v>24220000</v>
      </c>
      <c r="H4" s="41">
        <v>7556085.5889999997</v>
      </c>
      <c r="I4" s="28">
        <f>Tabell35[[#This Row],[Redovisat belopp]]/Tabell35[[#This Row],[Beviljat belopp]]</f>
        <v>0.31197710937241946</v>
      </c>
      <c r="J4" s="2"/>
      <c r="K4" s="2"/>
    </row>
    <row r="5" spans="1:11" ht="15" x14ac:dyDescent="0.25">
      <c r="A5" s="7" t="s">
        <v>3</v>
      </c>
      <c r="B5" s="8">
        <v>15</v>
      </c>
      <c r="C5" s="39">
        <v>5.9112499999999999</v>
      </c>
      <c r="D5" s="39">
        <v>29.928750000000001</v>
      </c>
      <c r="E5" s="11">
        <v>0</v>
      </c>
      <c r="F5" s="11">
        <v>1187977</v>
      </c>
      <c r="G5" s="11">
        <v>15173500</v>
      </c>
      <c r="H5" s="41">
        <v>4657477</v>
      </c>
      <c r="I5" s="28">
        <f>Tabell35[[#This Row],[Redovisat belopp]]/Tabell35[[#This Row],[Beviljat belopp]]</f>
        <v>0.30694810030645531</v>
      </c>
      <c r="J5" s="2"/>
      <c r="K5" s="2"/>
    </row>
    <row r="6" spans="1:11" ht="15" x14ac:dyDescent="0.25">
      <c r="A6" s="7" t="s">
        <v>4</v>
      </c>
      <c r="B6" s="8">
        <v>8</v>
      </c>
      <c r="C6" s="39">
        <v>7.7538750000000007</v>
      </c>
      <c r="D6" s="39">
        <v>16.15475</v>
      </c>
      <c r="E6" s="11">
        <v>0</v>
      </c>
      <c r="F6" s="11">
        <v>786600</v>
      </c>
      <c r="G6" s="11">
        <v>3647000</v>
      </c>
      <c r="H6" s="41">
        <v>2796238.75</v>
      </c>
      <c r="I6" s="28">
        <f>Tabell35[[#This Row],[Redovisat belopp]]/Tabell35[[#This Row],[Beviljat belopp]]</f>
        <v>0.76672299149986289</v>
      </c>
      <c r="J6" s="2"/>
      <c r="K6" s="2"/>
    </row>
    <row r="7" spans="1:11" ht="15" x14ac:dyDescent="0.25">
      <c r="A7" s="7" t="s">
        <v>6</v>
      </c>
      <c r="B7" s="8">
        <v>6</v>
      </c>
      <c r="C7" s="39">
        <v>0</v>
      </c>
      <c r="D7" s="39">
        <v>0</v>
      </c>
      <c r="E7" s="11">
        <v>0</v>
      </c>
      <c r="F7" s="11">
        <v>0</v>
      </c>
      <c r="G7" s="11">
        <v>3142500</v>
      </c>
      <c r="H7" s="41">
        <v>0</v>
      </c>
      <c r="I7" s="28">
        <f>Tabell35[[#This Row],[Redovisat belopp]]/Tabell35[[#This Row],[Beviljat belopp]]</f>
        <v>0</v>
      </c>
      <c r="J7" s="2"/>
      <c r="K7" s="2"/>
    </row>
    <row r="8" spans="1:11" ht="15" x14ac:dyDescent="0.25">
      <c r="A8" s="7" t="s">
        <v>7</v>
      </c>
      <c r="B8" s="8">
        <v>12</v>
      </c>
      <c r="C8" s="39">
        <v>3.3610926573426569</v>
      </c>
      <c r="D8" s="39">
        <v>8.0737500000000004</v>
      </c>
      <c r="E8" s="11">
        <v>80500</v>
      </c>
      <c r="F8" s="11">
        <v>329200</v>
      </c>
      <c r="G8" s="11">
        <v>4267000</v>
      </c>
      <c r="H8" s="41">
        <v>1398645.2797000001</v>
      </c>
      <c r="I8" s="28">
        <f>Tabell35[[#This Row],[Redovisat belopp]]/Tabell35[[#This Row],[Beviljat belopp]]</f>
        <v>0.32778187947035392</v>
      </c>
      <c r="J8" s="2"/>
      <c r="K8" s="2"/>
    </row>
    <row r="9" spans="1:11" ht="15" x14ac:dyDescent="0.25">
      <c r="A9" s="7" t="s">
        <v>8</v>
      </c>
      <c r="B9" s="8">
        <v>3</v>
      </c>
      <c r="C9" s="39">
        <v>1.4887333333333332</v>
      </c>
      <c r="D9" s="39">
        <v>8.2225000000000001</v>
      </c>
      <c r="E9" s="11">
        <v>31500</v>
      </c>
      <c r="F9" s="11">
        <v>379600</v>
      </c>
      <c r="G9" s="11">
        <v>1815000</v>
      </c>
      <c r="H9" s="41">
        <v>1360237</v>
      </c>
      <c r="I9" s="28">
        <f>Tabell35[[#This Row],[Redovisat belopp]]/Tabell35[[#This Row],[Beviljat belopp]]</f>
        <v>0.74944187327823697</v>
      </c>
      <c r="J9" s="2"/>
      <c r="K9" s="2"/>
    </row>
    <row r="10" spans="1:11" ht="15" x14ac:dyDescent="0.25">
      <c r="A10" s="7" t="s">
        <v>9</v>
      </c>
      <c r="B10" s="8">
        <v>4</v>
      </c>
      <c r="C10" s="39">
        <v>1.8087499999999999</v>
      </c>
      <c r="D10" s="39">
        <v>6.75875</v>
      </c>
      <c r="E10" s="11">
        <v>0</v>
      </c>
      <c r="F10" s="11">
        <v>184050</v>
      </c>
      <c r="G10" s="11">
        <v>1260000</v>
      </c>
      <c r="H10" s="41">
        <v>981775</v>
      </c>
      <c r="I10" s="28">
        <f>Tabell35[[#This Row],[Redovisat belopp]]/Tabell35[[#This Row],[Beviljat belopp]]</f>
        <v>0.7791865079365079</v>
      </c>
      <c r="J10" s="2"/>
      <c r="K10" s="2"/>
    </row>
    <row r="11" spans="1:11" ht="15" x14ac:dyDescent="0.25">
      <c r="A11" s="7" t="s">
        <v>10</v>
      </c>
      <c r="B11" s="8">
        <v>5</v>
      </c>
      <c r="C11" s="39">
        <v>0.75</v>
      </c>
      <c r="D11" s="39">
        <v>1.375</v>
      </c>
      <c r="E11" s="11">
        <v>0</v>
      </c>
      <c r="F11" s="11">
        <v>120000</v>
      </c>
      <c r="G11" s="11">
        <v>4570000</v>
      </c>
      <c r="H11" s="41">
        <v>293750</v>
      </c>
      <c r="I11" s="28">
        <f>Tabell35[[#This Row],[Redovisat belopp]]/Tabell35[[#This Row],[Beviljat belopp]]</f>
        <v>6.4277899343544859E-2</v>
      </c>
      <c r="J11" s="2"/>
      <c r="K11" s="2"/>
    </row>
    <row r="12" spans="1:11" ht="15" x14ac:dyDescent="0.25">
      <c r="A12" s="7" t="s">
        <v>11</v>
      </c>
      <c r="B12" s="8">
        <v>13</v>
      </c>
      <c r="C12" s="39">
        <v>70.583637500000023</v>
      </c>
      <c r="D12" s="39">
        <v>211.00484999999995</v>
      </c>
      <c r="E12" s="11">
        <v>52500</v>
      </c>
      <c r="F12" s="11">
        <v>11177745.75</v>
      </c>
      <c r="G12" s="11">
        <v>56625000</v>
      </c>
      <c r="H12" s="41">
        <v>36558288.375</v>
      </c>
      <c r="I12" s="28">
        <f>Tabell35[[#This Row],[Redovisat belopp]]/Tabell35[[#This Row],[Beviljat belopp]]</f>
        <v>0.64562098675496693</v>
      </c>
      <c r="J12" s="2"/>
      <c r="K12" s="2"/>
    </row>
    <row r="13" spans="1:11" ht="15" x14ac:dyDescent="0.25">
      <c r="A13" s="7" t="s">
        <v>12</v>
      </c>
      <c r="B13" s="8">
        <v>5</v>
      </c>
      <c r="C13" s="39">
        <v>1.8287500000000001</v>
      </c>
      <c r="D13" s="39">
        <v>11.154999999999999</v>
      </c>
      <c r="E13" s="11">
        <v>0</v>
      </c>
      <c r="F13" s="11">
        <v>645000</v>
      </c>
      <c r="G13" s="11">
        <v>7455000</v>
      </c>
      <c r="H13" s="41">
        <v>1926912.5</v>
      </c>
      <c r="I13" s="28">
        <f>Tabell35[[#This Row],[Redovisat belopp]]/Tabell35[[#This Row],[Beviljat belopp]]</f>
        <v>0.25847250167672703</v>
      </c>
      <c r="J13" s="2"/>
      <c r="K13" s="2"/>
    </row>
    <row r="14" spans="1:11" ht="15" x14ac:dyDescent="0.25">
      <c r="A14" s="7" t="s">
        <v>15</v>
      </c>
      <c r="B14" s="8">
        <v>11</v>
      </c>
      <c r="C14" s="39">
        <v>2.375</v>
      </c>
      <c r="D14" s="39">
        <v>6.915</v>
      </c>
      <c r="E14" s="11">
        <v>7000</v>
      </c>
      <c r="F14" s="11">
        <v>248910</v>
      </c>
      <c r="G14" s="11">
        <v>2642500</v>
      </c>
      <c r="H14" s="41">
        <v>1087810</v>
      </c>
      <c r="I14" s="28">
        <f>Tabell35[[#This Row],[Redovisat belopp]]/Tabell35[[#This Row],[Beviljat belopp]]</f>
        <v>0.41165941343424789</v>
      </c>
      <c r="J14" s="2"/>
      <c r="K14" s="2"/>
    </row>
    <row r="15" spans="1:11" ht="15" x14ac:dyDescent="0.25">
      <c r="A15" s="7" t="s">
        <v>16</v>
      </c>
      <c r="B15" s="8">
        <v>3</v>
      </c>
      <c r="C15" s="39">
        <v>0</v>
      </c>
      <c r="D15" s="39">
        <v>0</v>
      </c>
      <c r="E15" s="11">
        <v>0</v>
      </c>
      <c r="F15" s="11">
        <v>0</v>
      </c>
      <c r="G15" s="11">
        <v>8420500</v>
      </c>
      <c r="H15" s="41">
        <v>0</v>
      </c>
      <c r="I15" s="28">
        <f>Tabell35[[#This Row],[Redovisat belopp]]/Tabell35[[#This Row],[Beviljat belopp]]</f>
        <v>0</v>
      </c>
      <c r="J15" s="2"/>
      <c r="K15" s="2"/>
    </row>
    <row r="16" spans="1:11" ht="15" x14ac:dyDescent="0.25">
      <c r="A16" s="7" t="s">
        <v>53</v>
      </c>
      <c r="B16" s="8">
        <v>3</v>
      </c>
      <c r="C16" s="39">
        <v>0</v>
      </c>
      <c r="D16" s="39">
        <v>20.496874999999999</v>
      </c>
      <c r="E16" s="11">
        <v>77000</v>
      </c>
      <c r="F16" s="11">
        <v>1015200</v>
      </c>
      <c r="G16" s="11">
        <v>8237500</v>
      </c>
      <c r="H16" s="41">
        <v>3346856.25</v>
      </c>
      <c r="I16" s="28">
        <f>Tabell35[[#This Row],[Redovisat belopp]]/Tabell35[[#This Row],[Beviljat belopp]]</f>
        <v>0.40629514415781487</v>
      </c>
      <c r="J16" s="2"/>
      <c r="K16" s="2"/>
    </row>
    <row r="17" spans="1:11" ht="15" x14ac:dyDescent="0.25">
      <c r="A17" s="7" t="s">
        <v>17</v>
      </c>
      <c r="B17" s="8">
        <v>3</v>
      </c>
      <c r="C17" s="39">
        <v>2.2616249999999924</v>
      </c>
      <c r="D17" s="39">
        <v>10.933750000000002</v>
      </c>
      <c r="E17" s="11">
        <v>28000</v>
      </c>
      <c r="F17" s="11">
        <v>511000</v>
      </c>
      <c r="G17" s="11">
        <v>3776000</v>
      </c>
      <c r="H17" s="41">
        <v>1809561.25</v>
      </c>
      <c r="I17" s="28">
        <f>Tabell35[[#This Row],[Redovisat belopp]]/Tabell35[[#This Row],[Beviljat belopp]]</f>
        <v>0.47922702595338984</v>
      </c>
      <c r="J17" s="2"/>
      <c r="K17" s="2"/>
    </row>
    <row r="18" spans="1:11" ht="15" x14ac:dyDescent="0.25">
      <c r="A18" s="7" t="s">
        <v>20</v>
      </c>
      <c r="B18" s="8">
        <v>6</v>
      </c>
      <c r="C18" s="39">
        <v>0</v>
      </c>
      <c r="D18" s="39">
        <v>1.125</v>
      </c>
      <c r="E18" s="11">
        <v>0</v>
      </c>
      <c r="F18" s="11">
        <v>45000</v>
      </c>
      <c r="G18" s="11">
        <v>1605000</v>
      </c>
      <c r="H18" s="41">
        <v>168750</v>
      </c>
      <c r="I18" s="28">
        <f>Tabell35[[#This Row],[Redovisat belopp]]/Tabell35[[#This Row],[Beviljat belopp]]</f>
        <v>0.10514018691588785</v>
      </c>
      <c r="J18" s="2"/>
      <c r="K18" s="2"/>
    </row>
    <row r="19" spans="1:11" ht="15" x14ac:dyDescent="0.25">
      <c r="A19" s="7" t="s">
        <v>21</v>
      </c>
      <c r="B19" s="8">
        <v>7</v>
      </c>
      <c r="C19" s="39">
        <v>2.6944784768211925</v>
      </c>
      <c r="D19" s="39">
        <v>6.4212499999999997</v>
      </c>
      <c r="E19" s="11">
        <v>31920</v>
      </c>
      <c r="F19" s="11">
        <v>364800</v>
      </c>
      <c r="G19" s="11">
        <v>9425000</v>
      </c>
      <c r="H19" s="41">
        <v>1183891.8543</v>
      </c>
      <c r="I19" s="28">
        <f>Tabell35[[#This Row],[Redovisat belopp]]/Tabell35[[#This Row],[Beviljat belopp]]</f>
        <v>0.12561186783023873</v>
      </c>
      <c r="J19" s="2"/>
      <c r="K19" s="2"/>
    </row>
    <row r="20" spans="1:11" ht="15" x14ac:dyDescent="0.25">
      <c r="A20" s="7" t="s">
        <v>22</v>
      </c>
      <c r="B20" s="8">
        <v>16</v>
      </c>
      <c r="C20" s="39">
        <v>2.98</v>
      </c>
      <c r="D20" s="39">
        <v>54.683750000000003</v>
      </c>
      <c r="E20" s="11">
        <v>66500</v>
      </c>
      <c r="F20" s="11">
        <v>1645000</v>
      </c>
      <c r="G20" s="11">
        <v>22670600</v>
      </c>
      <c r="H20" s="41">
        <v>7816112.5</v>
      </c>
      <c r="I20" s="28">
        <f>Tabell35[[#This Row],[Redovisat belopp]]/Tabell35[[#This Row],[Beviljat belopp]]</f>
        <v>0.3447686651434016</v>
      </c>
      <c r="J20" s="2"/>
      <c r="K20" s="2"/>
    </row>
    <row r="21" spans="1:11" ht="15" x14ac:dyDescent="0.25">
      <c r="A21" s="7" t="s">
        <v>23</v>
      </c>
      <c r="B21" s="8">
        <v>4</v>
      </c>
      <c r="C21" s="39">
        <v>1.2275</v>
      </c>
      <c r="D21" s="39">
        <v>2.67</v>
      </c>
      <c r="E21" s="11">
        <v>7000</v>
      </c>
      <c r="F21" s="11">
        <v>150000</v>
      </c>
      <c r="G21" s="11">
        <v>1867500</v>
      </c>
      <c r="H21" s="41">
        <v>487525</v>
      </c>
      <c r="I21" s="28">
        <f>Tabell35[[#This Row],[Redovisat belopp]]/Tabell35[[#This Row],[Beviljat belopp]]</f>
        <v>0.26105756358768406</v>
      </c>
      <c r="J21" s="2"/>
      <c r="K21" s="2"/>
    </row>
    <row r="22" spans="1:11" ht="15" x14ac:dyDescent="0.25">
      <c r="A22" s="7" t="s">
        <v>24</v>
      </c>
      <c r="B22" s="8">
        <v>3</v>
      </c>
      <c r="C22" s="39">
        <v>0.48749999999999999</v>
      </c>
      <c r="D22" s="39">
        <v>3.85</v>
      </c>
      <c r="E22" s="11">
        <v>0</v>
      </c>
      <c r="F22" s="11">
        <v>153000</v>
      </c>
      <c r="G22" s="11">
        <v>2217500</v>
      </c>
      <c r="H22" s="41">
        <v>591125</v>
      </c>
      <c r="I22" s="28">
        <f>Tabell35[[#This Row],[Redovisat belopp]]/Tabell35[[#This Row],[Beviljat belopp]]</f>
        <v>0.2665727170236753</v>
      </c>
      <c r="J22" s="2"/>
      <c r="K22" s="2"/>
    </row>
    <row r="23" spans="1:11" ht="15" x14ac:dyDescent="0.25">
      <c r="A23" s="7" t="s">
        <v>25</v>
      </c>
      <c r="B23" s="8">
        <v>5</v>
      </c>
      <c r="C23" s="39">
        <v>0</v>
      </c>
      <c r="D23" s="39">
        <v>0</v>
      </c>
      <c r="E23" s="11">
        <v>0</v>
      </c>
      <c r="F23" s="11">
        <v>0</v>
      </c>
      <c r="G23" s="11">
        <v>2456500</v>
      </c>
      <c r="H23" s="41">
        <v>0</v>
      </c>
      <c r="I23" s="28">
        <f>Tabell35[[#This Row],[Redovisat belopp]]/Tabell35[[#This Row],[Beviljat belopp]]</f>
        <v>0</v>
      </c>
      <c r="J23" s="2"/>
      <c r="K23" s="2"/>
    </row>
    <row r="24" spans="1:11" ht="15" x14ac:dyDescent="0.25">
      <c r="A24" s="7" t="s">
        <v>54</v>
      </c>
      <c r="B24" s="8">
        <v>5</v>
      </c>
      <c r="C24" s="39">
        <v>0</v>
      </c>
      <c r="D24" s="39">
        <v>0</v>
      </c>
      <c r="E24" s="11">
        <v>0</v>
      </c>
      <c r="F24" s="11">
        <v>0</v>
      </c>
      <c r="G24" s="11">
        <v>9370560</v>
      </c>
      <c r="H24" s="41">
        <v>0</v>
      </c>
      <c r="I24" s="28">
        <f>Tabell35[[#This Row],[Redovisat belopp]]/Tabell35[[#This Row],[Beviljat belopp]]</f>
        <v>0</v>
      </c>
      <c r="J24" s="2"/>
      <c r="K24" s="2"/>
    </row>
    <row r="25" spans="1:11" ht="15" x14ac:dyDescent="0.25">
      <c r="A25" s="7" t="s">
        <v>28</v>
      </c>
      <c r="B25" s="8">
        <v>7</v>
      </c>
      <c r="C25" s="39">
        <v>0</v>
      </c>
      <c r="D25" s="39">
        <v>0</v>
      </c>
      <c r="E25" s="11">
        <v>0</v>
      </c>
      <c r="F25" s="11">
        <v>0</v>
      </c>
      <c r="G25" s="11">
        <v>16807500</v>
      </c>
      <c r="H25" s="41">
        <v>0</v>
      </c>
      <c r="I25" s="28">
        <f>Tabell35[[#This Row],[Redovisat belopp]]/Tabell35[[#This Row],[Beviljat belopp]]</f>
        <v>0</v>
      </c>
      <c r="J25" s="2"/>
      <c r="K25" s="2"/>
    </row>
    <row r="26" spans="1:11" ht="15" x14ac:dyDescent="0.25">
      <c r="A26" s="7" t="s">
        <v>55</v>
      </c>
      <c r="B26" s="8">
        <v>13</v>
      </c>
      <c r="C26" s="39">
        <v>0</v>
      </c>
      <c r="D26" s="39">
        <v>0.5</v>
      </c>
      <c r="E26" s="11">
        <v>0</v>
      </c>
      <c r="F26" s="11">
        <v>0</v>
      </c>
      <c r="G26" s="11">
        <v>12912500</v>
      </c>
      <c r="H26" s="41">
        <v>55000</v>
      </c>
      <c r="I26" s="28">
        <f>Tabell35[[#This Row],[Redovisat belopp]]/Tabell35[[#This Row],[Beviljat belopp]]</f>
        <v>4.2594385285575995E-3</v>
      </c>
      <c r="J26" s="2"/>
      <c r="K26" s="2"/>
    </row>
    <row r="27" spans="1:11" ht="15" x14ac:dyDescent="0.25">
      <c r="A27" s="7" t="s">
        <v>30</v>
      </c>
      <c r="B27" s="8">
        <v>5</v>
      </c>
      <c r="C27" s="39">
        <v>0</v>
      </c>
      <c r="D27" s="39">
        <v>0</v>
      </c>
      <c r="E27" s="11">
        <v>0</v>
      </c>
      <c r="F27" s="11">
        <v>0</v>
      </c>
      <c r="G27" s="11">
        <v>5502000</v>
      </c>
      <c r="H27" s="41">
        <v>0</v>
      </c>
      <c r="I27" s="28">
        <f>Tabell35[[#This Row],[Redovisat belopp]]/Tabell35[[#This Row],[Beviljat belopp]]</f>
        <v>0</v>
      </c>
      <c r="J27" s="2"/>
      <c r="K27" s="2"/>
    </row>
    <row r="28" spans="1:11" ht="15" x14ac:dyDescent="0.25">
      <c r="A28" s="7" t="s">
        <v>56</v>
      </c>
      <c r="B28" s="8">
        <v>3</v>
      </c>
      <c r="C28" s="39">
        <v>3.8812500000000001</v>
      </c>
      <c r="D28" s="39">
        <v>14</v>
      </c>
      <c r="E28" s="11">
        <v>21000</v>
      </c>
      <c r="F28" s="11">
        <v>715200</v>
      </c>
      <c r="G28" s="11">
        <v>10190000</v>
      </c>
      <c r="H28" s="41">
        <v>2392637.5</v>
      </c>
      <c r="I28" s="28">
        <f>Tabell35[[#This Row],[Redovisat belopp]]/Tabell35[[#This Row],[Beviljat belopp]]</f>
        <v>0.23480250245338566</v>
      </c>
      <c r="J28" s="2"/>
      <c r="K28" s="2"/>
    </row>
    <row r="29" spans="1:11" ht="15" x14ac:dyDescent="0.25">
      <c r="A29" s="7" t="s">
        <v>33</v>
      </c>
      <c r="B29" s="8">
        <v>1</v>
      </c>
      <c r="C29" s="39">
        <v>1.7250000000000001</v>
      </c>
      <c r="D29" s="39">
        <v>13.25</v>
      </c>
      <c r="E29" s="11">
        <v>49000</v>
      </c>
      <c r="F29" s="11">
        <v>594400</v>
      </c>
      <c r="G29" s="11">
        <v>5305000</v>
      </c>
      <c r="H29" s="41">
        <v>2152650</v>
      </c>
      <c r="I29" s="28">
        <f>Tabell35[[#This Row],[Redovisat belopp]]/Tabell35[[#This Row],[Beviljat belopp]]</f>
        <v>0.40577756833176248</v>
      </c>
      <c r="J29" s="2"/>
      <c r="K29" s="2"/>
    </row>
    <row r="30" spans="1:11" ht="15" x14ac:dyDescent="0.25">
      <c r="A30" s="7" t="s">
        <v>57</v>
      </c>
      <c r="B30" s="8">
        <v>5</v>
      </c>
      <c r="C30" s="39">
        <v>0</v>
      </c>
      <c r="D30" s="39">
        <v>0.41249999999999998</v>
      </c>
      <c r="E30" s="11">
        <v>0</v>
      </c>
      <c r="F30" s="11">
        <v>16500</v>
      </c>
      <c r="G30" s="11">
        <v>4047500</v>
      </c>
      <c r="H30" s="41">
        <v>61875</v>
      </c>
      <c r="I30" s="28">
        <f>Tabell35[[#This Row],[Redovisat belopp]]/Tabell35[[#This Row],[Beviljat belopp]]</f>
        <v>1.5287214329833231E-2</v>
      </c>
      <c r="J30" s="2"/>
      <c r="K30" s="2"/>
    </row>
    <row r="31" spans="1:11" ht="15" x14ac:dyDescent="0.25">
      <c r="A31" s="7" t="s">
        <v>34</v>
      </c>
      <c r="B31" s="8">
        <v>15</v>
      </c>
      <c r="C31" s="39">
        <v>0</v>
      </c>
      <c r="D31" s="39">
        <v>0</v>
      </c>
      <c r="E31" s="11">
        <v>0</v>
      </c>
      <c r="F31" s="11">
        <v>0</v>
      </c>
      <c r="G31" s="11">
        <v>3717500</v>
      </c>
      <c r="H31" s="41">
        <v>0</v>
      </c>
      <c r="I31" s="28">
        <f>Tabell35[[#This Row],[Redovisat belopp]]/Tabell35[[#This Row],[Beviljat belopp]]</f>
        <v>0</v>
      </c>
      <c r="J31" s="2"/>
      <c r="K31" s="2"/>
    </row>
    <row r="32" spans="1:11" ht="15" x14ac:dyDescent="0.25">
      <c r="A32" s="7" t="s">
        <v>36</v>
      </c>
      <c r="B32" s="8">
        <v>3</v>
      </c>
      <c r="C32" s="39">
        <v>0</v>
      </c>
      <c r="D32" s="39">
        <v>0</v>
      </c>
      <c r="E32" s="11">
        <v>0</v>
      </c>
      <c r="F32" s="11">
        <v>0</v>
      </c>
      <c r="G32" s="11">
        <v>12150000</v>
      </c>
      <c r="H32" s="41">
        <v>0</v>
      </c>
      <c r="I32" s="28">
        <f>Tabell35[[#This Row],[Redovisat belopp]]/Tabell35[[#This Row],[Beviljat belopp]]</f>
        <v>0</v>
      </c>
      <c r="J32" s="2"/>
      <c r="K32" s="2"/>
    </row>
    <row r="33" spans="1:11" ht="15" x14ac:dyDescent="0.25">
      <c r="A33" s="7" t="s">
        <v>58</v>
      </c>
      <c r="B33" s="8">
        <v>5</v>
      </c>
      <c r="C33" s="39">
        <v>0</v>
      </c>
      <c r="D33" s="39">
        <v>0</v>
      </c>
      <c r="E33" s="11">
        <v>0</v>
      </c>
      <c r="F33" s="11">
        <v>0</v>
      </c>
      <c r="G33" s="11">
        <v>10520000</v>
      </c>
      <c r="H33" s="41">
        <v>0</v>
      </c>
      <c r="I33" s="28">
        <f>Tabell35[[#This Row],[Redovisat belopp]]/Tabell35[[#This Row],[Beviljat belopp]]</f>
        <v>0</v>
      </c>
      <c r="J33" s="2"/>
      <c r="K33" s="2"/>
    </row>
    <row r="34" spans="1:11" ht="15" x14ac:dyDescent="0.25">
      <c r="A34" s="7" t="s">
        <v>39</v>
      </c>
      <c r="B34" s="8">
        <v>5</v>
      </c>
      <c r="C34" s="39">
        <v>0</v>
      </c>
      <c r="D34" s="39">
        <v>0</v>
      </c>
      <c r="E34" s="11">
        <v>0</v>
      </c>
      <c r="F34" s="11">
        <v>0</v>
      </c>
      <c r="G34" s="11">
        <v>2417500</v>
      </c>
      <c r="H34" s="41">
        <v>0</v>
      </c>
      <c r="I34" s="28">
        <f>Tabell35[[#This Row],[Redovisat belopp]]/Tabell35[[#This Row],[Beviljat belopp]]</f>
        <v>0</v>
      </c>
      <c r="J34" s="2"/>
      <c r="K34" s="2"/>
    </row>
    <row r="35" spans="1:11" ht="15" x14ac:dyDescent="0.25">
      <c r="A35" s="7" t="s">
        <v>40</v>
      </c>
      <c r="B35" s="8">
        <v>3</v>
      </c>
      <c r="C35" s="39">
        <v>0.96250000000000002</v>
      </c>
      <c r="D35" s="39">
        <v>2.0687500000000001</v>
      </c>
      <c r="E35" s="11">
        <v>3500</v>
      </c>
      <c r="F35" s="11">
        <v>64000</v>
      </c>
      <c r="G35" s="11">
        <v>2150500</v>
      </c>
      <c r="H35" s="41">
        <v>323937.5</v>
      </c>
      <c r="I35" s="28">
        <f>Tabell35[[#This Row],[Redovisat belopp]]/Tabell35[[#This Row],[Beviljat belopp]]</f>
        <v>0.15063357358753779</v>
      </c>
      <c r="J35" s="2"/>
      <c r="K35" s="2"/>
    </row>
    <row r="36" spans="1:11" ht="15" x14ac:dyDescent="0.25">
      <c r="A36" s="7" t="s">
        <v>41</v>
      </c>
      <c r="B36" s="8">
        <v>15</v>
      </c>
      <c r="C36" s="39">
        <v>0</v>
      </c>
      <c r="D36" s="39">
        <v>0</v>
      </c>
      <c r="E36" s="11">
        <v>0</v>
      </c>
      <c r="F36" s="11">
        <v>0</v>
      </c>
      <c r="G36" s="11">
        <v>10043000</v>
      </c>
      <c r="H36" s="41">
        <v>0</v>
      </c>
      <c r="I36" s="28">
        <f>Tabell35[[#This Row],[Redovisat belopp]]/Tabell35[[#This Row],[Beviljat belopp]]</f>
        <v>0</v>
      </c>
      <c r="J36" s="2"/>
      <c r="K36" s="2"/>
    </row>
    <row r="37" spans="1:11" ht="15" x14ac:dyDescent="0.25">
      <c r="A37" s="7" t="s">
        <v>42</v>
      </c>
      <c r="B37" s="8">
        <v>7</v>
      </c>
      <c r="C37" s="39">
        <v>0</v>
      </c>
      <c r="D37" s="39">
        <v>0.75</v>
      </c>
      <c r="E37" s="11">
        <v>0</v>
      </c>
      <c r="F37" s="11">
        <v>0</v>
      </c>
      <c r="G37" s="11">
        <v>2792500</v>
      </c>
      <c r="H37" s="41">
        <v>82500</v>
      </c>
      <c r="I37" s="28">
        <f>Tabell35[[#This Row],[Redovisat belopp]]/Tabell35[[#This Row],[Beviljat belopp]]</f>
        <v>2.954341987466428E-2</v>
      </c>
      <c r="J37" s="2"/>
      <c r="K37" s="2"/>
    </row>
    <row r="38" spans="1:11" ht="15" x14ac:dyDescent="0.25">
      <c r="A38" s="7" t="s">
        <v>44</v>
      </c>
      <c r="B38" s="8">
        <v>4</v>
      </c>
      <c r="C38" s="39">
        <v>0</v>
      </c>
      <c r="D38" s="39">
        <v>0</v>
      </c>
      <c r="E38" s="11">
        <v>0</v>
      </c>
      <c r="F38" s="11">
        <v>0</v>
      </c>
      <c r="G38" s="11">
        <v>12885000</v>
      </c>
      <c r="H38" s="41">
        <v>0</v>
      </c>
      <c r="I38" s="28">
        <f>Tabell35[[#This Row],[Redovisat belopp]]/Tabell35[[#This Row],[Beviljat belopp]]</f>
        <v>0</v>
      </c>
      <c r="J38" s="2"/>
      <c r="K38" s="2"/>
    </row>
    <row r="39" spans="1:11" ht="15" x14ac:dyDescent="0.25">
      <c r="A39" s="7" t="s">
        <v>47</v>
      </c>
      <c r="B39" s="8">
        <v>12</v>
      </c>
      <c r="C39" s="39">
        <v>7.1704028716216239</v>
      </c>
      <c r="D39" s="39">
        <v>54.980350954523885</v>
      </c>
      <c r="E39" s="11">
        <v>0</v>
      </c>
      <c r="F39" s="11">
        <v>2480000</v>
      </c>
      <c r="G39" s="11">
        <v>17125000</v>
      </c>
      <c r="H39" s="41">
        <v>8742950.6910999995</v>
      </c>
      <c r="I39" s="28">
        <f>Tabell35[[#This Row],[Redovisat belopp]]/Tabell35[[#This Row],[Beviljat belopp]]</f>
        <v>0.51053726663357657</v>
      </c>
      <c r="J39" s="2"/>
      <c r="K39" s="2"/>
    </row>
    <row r="40" spans="1:11" ht="15" x14ac:dyDescent="0.25">
      <c r="A40" s="7" t="s">
        <v>48</v>
      </c>
      <c r="B40" s="8">
        <v>4</v>
      </c>
      <c r="C40" s="39">
        <v>7.4524999999999997</v>
      </c>
      <c r="D40" s="39">
        <v>13.116250000000001</v>
      </c>
      <c r="E40" s="11">
        <v>7000</v>
      </c>
      <c r="F40" s="11">
        <v>1036000</v>
      </c>
      <c r="G40" s="11">
        <v>10590000</v>
      </c>
      <c r="H40" s="41">
        <v>2709362.5</v>
      </c>
      <c r="I40" s="28">
        <f>Tabell35[[#This Row],[Redovisat belopp]]/Tabell35[[#This Row],[Beviljat belopp]]</f>
        <v>0.25584159584513694</v>
      </c>
      <c r="J40" s="2"/>
      <c r="K40" s="2"/>
    </row>
    <row r="41" spans="1:11" ht="15" x14ac:dyDescent="0.25">
      <c r="A41" s="7" t="s">
        <v>49</v>
      </c>
      <c r="B41" s="8">
        <v>8</v>
      </c>
      <c r="C41" s="39">
        <v>0.125</v>
      </c>
      <c r="D41" s="39">
        <v>0.5</v>
      </c>
      <c r="E41" s="11">
        <v>2100</v>
      </c>
      <c r="F41" s="11">
        <v>24000</v>
      </c>
      <c r="G41" s="11">
        <v>2118750</v>
      </c>
      <c r="H41" s="41">
        <v>84850</v>
      </c>
      <c r="I41" s="28">
        <f>Tabell35[[#This Row],[Redovisat belopp]]/Tabell35[[#This Row],[Beviljat belopp]]</f>
        <v>4.0047197640117993E-2</v>
      </c>
      <c r="J41" s="2"/>
      <c r="K41" s="2"/>
    </row>
    <row r="42" spans="1:11" ht="15" x14ac:dyDescent="0.25">
      <c r="A42" s="1"/>
      <c r="B42" s="1"/>
      <c r="C42" s="1"/>
      <c r="D42" s="1"/>
      <c r="E42" s="1"/>
      <c r="F42" s="1"/>
      <c r="G42" s="1"/>
      <c r="H42" s="1"/>
      <c r="I42" s="2"/>
      <c r="J42" s="2"/>
      <c r="K42" s="2"/>
    </row>
    <row r="43" spans="1:11" ht="15" x14ac:dyDescent="0.25">
      <c r="A43" s="15" t="s">
        <v>50</v>
      </c>
      <c r="B43" s="15">
        <f>SUM(Tabell35[Antal samverkande kommuner])</f>
        <v>259</v>
      </c>
      <c r="C43" s="15">
        <f>SUM(Tabell35[Redovisade platser 
30 000 kr])</f>
        <v>151.02886830992364</v>
      </c>
      <c r="D43" s="15">
        <f>SUM(Tabell35[Redovisade platser 
110 000 kr])</f>
        <v>544.8821430898264</v>
      </c>
      <c r="E43" s="16">
        <f>SUM(Tabell35[Redovisat belopp handledarutbildningar])</f>
        <v>464520</v>
      </c>
      <c r="F43" s="16">
        <f>SUM(Tabell35[Redovisat belopp arbetsplats])</f>
        <v>25694382.75</v>
      </c>
      <c r="G43" s="16">
        <f>SUM(Tabell35[Beviljat belopp])</f>
        <v>336138410</v>
      </c>
      <c r="H43" s="16">
        <f>SUM(Tabell35[Redovisat belopp])</f>
        <v>90626804.539099991</v>
      </c>
      <c r="I43" s="2"/>
      <c r="J43" s="2"/>
      <c r="K43" s="2"/>
    </row>
    <row r="44" spans="1:11" x14ac:dyDescent="0.2">
      <c r="A44" s="2"/>
      <c r="B44" s="2"/>
      <c r="C44" s="2"/>
      <c r="D44" s="2"/>
      <c r="E44" s="2"/>
      <c r="F44" s="2"/>
      <c r="G44" s="2"/>
      <c r="H44" s="2"/>
      <c r="I44" s="2"/>
      <c r="J44" s="2"/>
      <c r="K44" s="2"/>
    </row>
    <row r="45" spans="1:11" x14ac:dyDescent="0.2">
      <c r="A45" s="2" t="s">
        <v>87</v>
      </c>
      <c r="B45" s="2"/>
      <c r="C45" s="2"/>
      <c r="D45" s="2"/>
      <c r="E45" s="2"/>
      <c r="F45" s="2"/>
      <c r="G45" s="2"/>
      <c r="H45" s="2"/>
      <c r="I45" s="2"/>
      <c r="J45" s="2"/>
      <c r="K45" s="2"/>
    </row>
    <row r="46" spans="1:11" x14ac:dyDescent="0.2">
      <c r="A46" s="2"/>
      <c r="B46" s="2"/>
      <c r="C46" s="2"/>
      <c r="D46" s="2"/>
      <c r="E46" s="2"/>
      <c r="F46" s="2"/>
      <c r="G46" s="2"/>
      <c r="H46" s="2"/>
      <c r="I46" s="2"/>
      <c r="J46" s="2"/>
      <c r="K46" s="2"/>
    </row>
  </sheetData>
  <mergeCells count="2">
    <mergeCell ref="D1:G1"/>
    <mergeCell ref="A2:G2"/>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B697-357D-412D-B281-9C320E60E4B2}">
  <dimension ref="A1:J53"/>
  <sheetViews>
    <sheetView zoomScale="80" zoomScaleNormal="80" workbookViewId="0">
      <selection activeCell="D8" sqref="D8"/>
    </sheetView>
  </sheetViews>
  <sheetFormatPr defaultColWidth="0" defaultRowHeight="12.75" zeroHeight="1" x14ac:dyDescent="0.2"/>
  <cols>
    <col min="1" max="1" width="51.7109375" customWidth="1"/>
    <col min="2" max="2" width="36.140625" customWidth="1"/>
    <col min="3" max="3" width="21.7109375" customWidth="1"/>
    <col min="4" max="4" width="26.7109375" customWidth="1"/>
    <col min="5" max="5" width="26.85546875" customWidth="1"/>
    <col min="6" max="6" width="20.85546875" customWidth="1"/>
    <col min="7" max="7" width="21.28515625" customWidth="1"/>
    <col min="8" max="8" width="22.140625" customWidth="1"/>
    <col min="9" max="10" width="9.140625" customWidth="1"/>
    <col min="11" max="16384" width="9.140625" hidden="1"/>
  </cols>
  <sheetData>
    <row r="1" spans="1:10" ht="73.5" customHeight="1" x14ac:dyDescent="0.2">
      <c r="A1" s="2"/>
      <c r="B1" s="46"/>
      <c r="C1" s="46"/>
      <c r="D1" s="48"/>
      <c r="E1" s="48"/>
      <c r="F1" s="48"/>
      <c r="G1" s="48"/>
      <c r="H1" s="46"/>
      <c r="I1" s="2"/>
      <c r="J1" s="2"/>
    </row>
    <row r="2" spans="1:10" ht="51" customHeight="1" x14ac:dyDescent="0.2">
      <c r="A2" s="52" t="s">
        <v>68</v>
      </c>
      <c r="B2" s="52"/>
      <c r="C2" s="52"/>
      <c r="D2" s="52"/>
      <c r="E2" s="52"/>
      <c r="F2" s="52"/>
      <c r="G2" s="52"/>
      <c r="H2" s="53"/>
      <c r="I2" s="2"/>
      <c r="J2" s="2"/>
    </row>
    <row r="3" spans="1:10" ht="30" customHeight="1" x14ac:dyDescent="0.2">
      <c r="A3" s="17" t="s">
        <v>0</v>
      </c>
      <c r="B3" s="17" t="s">
        <v>1</v>
      </c>
      <c r="C3" s="18" t="s">
        <v>80</v>
      </c>
      <c r="D3" s="18" t="s">
        <v>81</v>
      </c>
      <c r="E3" s="18" t="s">
        <v>82</v>
      </c>
      <c r="F3" s="18" t="s">
        <v>2</v>
      </c>
      <c r="G3" s="18" t="s">
        <v>83</v>
      </c>
      <c r="H3" s="18" t="s">
        <v>73</v>
      </c>
      <c r="I3" s="2"/>
      <c r="J3" s="2"/>
    </row>
    <row r="4" spans="1:10" ht="15" x14ac:dyDescent="0.25">
      <c r="A4" s="19" t="s">
        <v>3</v>
      </c>
      <c r="B4" s="19">
        <v>15</v>
      </c>
      <c r="C4" s="44">
        <v>5.4039999999999999</v>
      </c>
      <c r="D4" s="44">
        <v>0</v>
      </c>
      <c r="E4" s="44">
        <v>45.137500000000003</v>
      </c>
      <c r="F4" s="20">
        <v>15822000</v>
      </c>
      <c r="G4" s="20">
        <f>Tabell5[[#This Row],[Redovisade platser 
buss]]*60000+Tabell5[[#This Row],[Redovisade platser 
lastbil]]*69000+Tabell5[[#This Row],[Redovisade platser 
lastbil med släp]]*95000</f>
        <v>4612302.5</v>
      </c>
      <c r="H4" s="28">
        <f>Tabell5[[#This Row],[Redovsat belopp]]/Tabell5[[#This Row],[Beviljat belopp]]</f>
        <v>0.2915119769940589</v>
      </c>
      <c r="I4" s="43"/>
      <c r="J4" s="2"/>
    </row>
    <row r="5" spans="1:10" ht="15" x14ac:dyDescent="0.25">
      <c r="A5" s="8" t="s">
        <v>4</v>
      </c>
      <c r="B5" s="8">
        <v>8</v>
      </c>
      <c r="C5" s="39">
        <v>11.6</v>
      </c>
      <c r="D5" s="39">
        <v>13.1</v>
      </c>
      <c r="E5" s="39">
        <v>0</v>
      </c>
      <c r="F5" s="11">
        <v>2392000</v>
      </c>
      <c r="G5" s="11">
        <f>Tabell5[[#This Row],[Redovisade platser 
buss]]*60000+Tabell5[[#This Row],[Redovisade platser 
lastbil]]*69000+Tabell5[[#This Row],[Redovisade platser 
lastbil med släp]]*95000</f>
        <v>1599900</v>
      </c>
      <c r="H5" s="28">
        <f>Tabell5[[#This Row],[Redovsat belopp]]/Tabell5[[#This Row],[Beviljat belopp]]</f>
        <v>0.66885451505016724</v>
      </c>
      <c r="I5" s="2"/>
      <c r="J5" s="2"/>
    </row>
    <row r="6" spans="1:10" ht="15" x14ac:dyDescent="0.25">
      <c r="A6" s="19" t="s">
        <v>5</v>
      </c>
      <c r="B6" s="19">
        <v>6</v>
      </c>
      <c r="C6" s="44">
        <v>1</v>
      </c>
      <c r="D6" s="44">
        <v>3.0833333333333335</v>
      </c>
      <c r="E6" s="44">
        <v>2.6</v>
      </c>
      <c r="F6" s="20">
        <v>1140000</v>
      </c>
      <c r="G6" s="20">
        <f>Tabell5[[#This Row],[Redovisade platser 
buss]]*60000+Tabell5[[#This Row],[Redovisade platser 
lastbil]]*69000+Tabell5[[#This Row],[Redovisade platser 
lastbil med släp]]*95000</f>
        <v>519750</v>
      </c>
      <c r="H6" s="28">
        <f>Tabell5[[#This Row],[Redovsat belopp]]/Tabell5[[#This Row],[Beviljat belopp]]</f>
        <v>0.45592105263157895</v>
      </c>
      <c r="I6" s="2"/>
      <c r="J6" s="2"/>
    </row>
    <row r="7" spans="1:10" ht="15" x14ac:dyDescent="0.25">
      <c r="A7" s="8" t="s">
        <v>6</v>
      </c>
      <c r="B7" s="8">
        <v>6</v>
      </c>
      <c r="C7" s="39">
        <v>11.280000000000001</v>
      </c>
      <c r="D7" s="39">
        <v>2.5750000000000002</v>
      </c>
      <c r="E7" s="39">
        <v>35.005000000000003</v>
      </c>
      <c r="F7" s="11">
        <v>9973000</v>
      </c>
      <c r="G7" s="11">
        <f>Tabell5[[#This Row],[Redovisade platser 
buss]]*60000+Tabell5[[#This Row],[Redovisade platser 
lastbil]]*69000+Tabell5[[#This Row],[Redovisade platser 
lastbil med släp]]*95000</f>
        <v>4179950.0000000005</v>
      </c>
      <c r="H7" s="28">
        <f>Tabell5[[#This Row],[Redovsat belopp]]/Tabell5[[#This Row],[Beviljat belopp]]</f>
        <v>0.41912664193321975</v>
      </c>
      <c r="I7" s="2"/>
      <c r="J7" s="2"/>
    </row>
    <row r="8" spans="1:10" ht="15" x14ac:dyDescent="0.25">
      <c r="A8" s="19" t="s">
        <v>7</v>
      </c>
      <c r="B8" s="19">
        <v>12</v>
      </c>
      <c r="C8" s="44">
        <v>21.178000000000001</v>
      </c>
      <c r="D8" s="44">
        <v>6.3333333333333339E-2</v>
      </c>
      <c r="E8" s="44">
        <v>12.151841317365269</v>
      </c>
      <c r="F8" s="20">
        <v>7911000</v>
      </c>
      <c r="G8" s="20">
        <f>Tabell5[[#This Row],[Redovisade platser 
buss]]*60000+Tabell5[[#This Row],[Redovisade platser 
lastbil]]*69000+Tabell5[[#This Row],[Redovisade platser 
lastbil med släp]]*95000</f>
        <v>2429474.9251497006</v>
      </c>
      <c r="H8" s="28">
        <f>Tabell5[[#This Row],[Redovsat belopp]]/Tabell5[[#This Row],[Beviljat belopp]]</f>
        <v>0.30710086274171416</v>
      </c>
      <c r="I8" s="2"/>
      <c r="J8" s="2"/>
    </row>
    <row r="9" spans="1:10" ht="15" x14ac:dyDescent="0.25">
      <c r="A9" s="8" t="s">
        <v>8</v>
      </c>
      <c r="B9" s="8">
        <v>3</v>
      </c>
      <c r="C9" s="39">
        <v>0.48</v>
      </c>
      <c r="D9" s="39">
        <v>0.6</v>
      </c>
      <c r="E9" s="39">
        <v>0</v>
      </c>
      <c r="F9" s="11">
        <v>560000</v>
      </c>
      <c r="G9" s="11">
        <f>Tabell5[[#This Row],[Redovisade platser 
buss]]*60000+Tabell5[[#This Row],[Redovisade platser 
lastbil]]*69000+Tabell5[[#This Row],[Redovisade platser 
lastbil med släp]]*95000</f>
        <v>70200</v>
      </c>
      <c r="H9" s="28">
        <f>Tabell5[[#This Row],[Redovsat belopp]]/Tabell5[[#This Row],[Beviljat belopp]]</f>
        <v>0.12535714285714286</v>
      </c>
      <c r="I9" s="2"/>
      <c r="J9" s="2"/>
    </row>
    <row r="10" spans="1:10" ht="15" x14ac:dyDescent="0.25">
      <c r="A10" s="19" t="s">
        <v>10</v>
      </c>
      <c r="B10" s="19">
        <v>5</v>
      </c>
      <c r="C10" s="44">
        <v>24.2</v>
      </c>
      <c r="D10" s="44">
        <v>0</v>
      </c>
      <c r="E10" s="44">
        <v>27.54</v>
      </c>
      <c r="F10" s="20">
        <v>6014000</v>
      </c>
      <c r="G10" s="20">
        <f>Tabell5[[#This Row],[Redovisade platser 
buss]]*60000+Tabell5[[#This Row],[Redovisade platser 
lastbil]]*69000+Tabell5[[#This Row],[Redovisade platser 
lastbil med släp]]*95000</f>
        <v>4068300</v>
      </c>
      <c r="H10" s="28">
        <f>Tabell5[[#This Row],[Redovsat belopp]]/Tabell5[[#This Row],[Beviljat belopp]]</f>
        <v>0.67647156634519456</v>
      </c>
      <c r="I10" s="2"/>
      <c r="J10" s="2"/>
    </row>
    <row r="11" spans="1:10" ht="15" x14ac:dyDescent="0.25">
      <c r="A11" s="8" t="s">
        <v>11</v>
      </c>
      <c r="B11" s="8">
        <v>13</v>
      </c>
      <c r="C11" s="39">
        <v>81.185059999999993</v>
      </c>
      <c r="D11" s="39">
        <v>0</v>
      </c>
      <c r="E11" s="39">
        <v>104.23180000000001</v>
      </c>
      <c r="F11" s="11">
        <v>20025000</v>
      </c>
      <c r="G11" s="11">
        <f>Tabell5[[#This Row],[Redovisade platser 
buss]]*60000+Tabell5[[#This Row],[Redovisade platser 
lastbil]]*69000+Tabell5[[#This Row],[Redovisade platser 
lastbil med släp]]*95000</f>
        <v>14773124.6</v>
      </c>
      <c r="H11" s="28">
        <f>Tabell5[[#This Row],[Redovsat belopp]]/Tabell5[[#This Row],[Beviljat belopp]]</f>
        <v>0.73773406242197248</v>
      </c>
      <c r="I11" s="2"/>
      <c r="J11" s="2"/>
    </row>
    <row r="12" spans="1:10" ht="15" x14ac:dyDescent="0.25">
      <c r="A12" s="19" t="s">
        <v>12</v>
      </c>
      <c r="B12" s="19">
        <v>5</v>
      </c>
      <c r="C12" s="44">
        <v>2</v>
      </c>
      <c r="D12" s="44">
        <v>0</v>
      </c>
      <c r="E12" s="44">
        <v>22.6</v>
      </c>
      <c r="F12" s="20">
        <v>5250000</v>
      </c>
      <c r="G12" s="20">
        <f>Tabell5[[#This Row],[Redovisade platser 
buss]]*60000+Tabell5[[#This Row],[Redovisade platser 
lastbil]]*69000+Tabell5[[#This Row],[Redovisade platser 
lastbil med släp]]*95000</f>
        <v>2267000</v>
      </c>
      <c r="H12" s="28">
        <f>Tabell5[[#This Row],[Redovsat belopp]]/Tabell5[[#This Row],[Beviljat belopp]]</f>
        <v>0.43180952380952381</v>
      </c>
      <c r="I12" s="2"/>
      <c r="J12" s="2"/>
    </row>
    <row r="13" spans="1:10" ht="15" x14ac:dyDescent="0.25">
      <c r="A13" s="8" t="s">
        <v>15</v>
      </c>
      <c r="B13" s="8">
        <v>11</v>
      </c>
      <c r="C13" s="39">
        <v>9.68</v>
      </c>
      <c r="D13" s="39">
        <v>0</v>
      </c>
      <c r="E13" s="39">
        <v>76.837313290178571</v>
      </c>
      <c r="F13" s="11">
        <v>10220000</v>
      </c>
      <c r="G13" s="11">
        <f>Tabell5[[#This Row],[Redovisade platser 
buss]]*60000+Tabell5[[#This Row],[Redovisade platser 
lastbil]]*69000+Tabell5[[#This Row],[Redovisade platser 
lastbil med släp]]*95000</f>
        <v>7880344.7625669641</v>
      </c>
      <c r="H13" s="28">
        <f>Tabell5[[#This Row],[Redovsat belopp]]/Tabell5[[#This Row],[Beviljat belopp]]</f>
        <v>0.77107091610244272</v>
      </c>
      <c r="I13" s="2"/>
      <c r="J13" s="2"/>
    </row>
    <row r="14" spans="1:10" ht="15" x14ac:dyDescent="0.25">
      <c r="A14" s="19" t="s">
        <v>16</v>
      </c>
      <c r="B14" s="19">
        <v>3</v>
      </c>
      <c r="C14" s="44">
        <v>4.0999999999999996</v>
      </c>
      <c r="D14" s="44">
        <v>1.5</v>
      </c>
      <c r="E14" s="44">
        <v>3.665</v>
      </c>
      <c r="F14" s="20">
        <v>3351000</v>
      </c>
      <c r="G14" s="20">
        <f>Tabell5[[#This Row],[Redovisade platser 
buss]]*60000+Tabell5[[#This Row],[Redovisade platser 
lastbil]]*69000+Tabell5[[#This Row],[Redovisade platser 
lastbil med släp]]*95000</f>
        <v>697675</v>
      </c>
      <c r="H14" s="28">
        <f>Tabell5[[#This Row],[Redovsat belopp]]/Tabell5[[#This Row],[Beviljat belopp]]</f>
        <v>0.20819904506117576</v>
      </c>
      <c r="I14" s="2"/>
      <c r="J14" s="2"/>
    </row>
    <row r="15" spans="1:10" ht="15" x14ac:dyDescent="0.25">
      <c r="A15" s="8" t="s">
        <v>53</v>
      </c>
      <c r="B15" s="8">
        <v>3</v>
      </c>
      <c r="C15" s="39">
        <v>0</v>
      </c>
      <c r="D15" s="39">
        <v>0</v>
      </c>
      <c r="E15" s="39">
        <v>14.225</v>
      </c>
      <c r="F15" s="11">
        <v>2660000</v>
      </c>
      <c r="G15" s="11">
        <f>Tabell5[[#This Row],[Redovisade platser 
buss]]*60000+Tabell5[[#This Row],[Redovisade platser 
lastbil]]*69000+Tabell5[[#This Row],[Redovisade platser 
lastbil med släp]]*95000</f>
        <v>1351375</v>
      </c>
      <c r="H15" s="28">
        <f>Tabell5[[#This Row],[Redovsat belopp]]/Tabell5[[#This Row],[Beviljat belopp]]</f>
        <v>0.50803571428571426</v>
      </c>
      <c r="I15" s="2"/>
      <c r="J15" s="2"/>
    </row>
    <row r="16" spans="1:10" ht="15" x14ac:dyDescent="0.25">
      <c r="A16" s="19" t="s">
        <v>17</v>
      </c>
      <c r="B16" s="19">
        <v>3</v>
      </c>
      <c r="C16" s="44">
        <v>4.5599999999999996</v>
      </c>
      <c r="D16" s="44">
        <v>0</v>
      </c>
      <c r="E16" s="44">
        <v>10.574999999999999</v>
      </c>
      <c r="F16" s="20">
        <v>1817000</v>
      </c>
      <c r="G16" s="20">
        <f>Tabell5[[#This Row],[Redovisade platser 
buss]]*60000+Tabell5[[#This Row],[Redovisade platser 
lastbil]]*69000+Tabell5[[#This Row],[Redovisade platser 
lastbil med släp]]*95000</f>
        <v>1278225</v>
      </c>
      <c r="H16" s="28">
        <f>Tabell5[[#This Row],[Redovsat belopp]]/Tabell5[[#This Row],[Beviljat belopp]]</f>
        <v>0.70348101265822782</v>
      </c>
      <c r="I16" s="2"/>
      <c r="J16" s="2"/>
    </row>
    <row r="17" spans="1:10" ht="15" x14ac:dyDescent="0.25">
      <c r="A17" s="8" t="s">
        <v>59</v>
      </c>
      <c r="B17" s="8">
        <v>4</v>
      </c>
      <c r="C17" s="39">
        <v>9.24</v>
      </c>
      <c r="D17" s="39">
        <v>0</v>
      </c>
      <c r="E17" s="39">
        <v>14.125</v>
      </c>
      <c r="F17" s="11">
        <v>2325000</v>
      </c>
      <c r="G17" s="11">
        <f>Tabell5[[#This Row],[Redovisade platser 
buss]]*60000+Tabell5[[#This Row],[Redovisade platser 
lastbil]]*69000+Tabell5[[#This Row],[Redovisade platser 
lastbil med släp]]*95000</f>
        <v>1896275</v>
      </c>
      <c r="H17" s="28">
        <f>Tabell5[[#This Row],[Redovsat belopp]]/Tabell5[[#This Row],[Beviljat belopp]]</f>
        <v>0.81560215053763441</v>
      </c>
      <c r="I17" s="2"/>
      <c r="J17" s="2"/>
    </row>
    <row r="18" spans="1:10" ht="15" x14ac:dyDescent="0.25">
      <c r="A18" s="19" t="s">
        <v>19</v>
      </c>
      <c r="B18" s="19">
        <v>3</v>
      </c>
      <c r="C18" s="44">
        <v>16.033999999999999</v>
      </c>
      <c r="D18" s="44">
        <v>0</v>
      </c>
      <c r="E18" s="44">
        <v>16.62</v>
      </c>
      <c r="F18" s="20">
        <v>3100000</v>
      </c>
      <c r="G18" s="20">
        <f>Tabell5[[#This Row],[Redovisade platser 
buss]]*60000+Tabell5[[#This Row],[Redovisade platser 
lastbil]]*69000+Tabell5[[#This Row],[Redovisade platser 
lastbil med släp]]*95000</f>
        <v>2540940</v>
      </c>
      <c r="H18" s="28">
        <f>Tabell5[[#This Row],[Redovsat belopp]]/Tabell5[[#This Row],[Beviljat belopp]]</f>
        <v>0.81965806451612899</v>
      </c>
      <c r="I18" s="2"/>
      <c r="J18" s="2"/>
    </row>
    <row r="19" spans="1:10" ht="15" x14ac:dyDescent="0.25">
      <c r="A19" s="8" t="s">
        <v>20</v>
      </c>
      <c r="B19" s="8">
        <v>6</v>
      </c>
      <c r="C19" s="39">
        <v>17.963005780346823</v>
      </c>
      <c r="D19" s="39">
        <v>0</v>
      </c>
      <c r="E19" s="39">
        <v>53.081463596117331</v>
      </c>
      <c r="F19" s="11">
        <v>7335000</v>
      </c>
      <c r="G19" s="11">
        <f>Tabell5[[#This Row],[Redovisade platser 
buss]]*60000+Tabell5[[#This Row],[Redovisade platser 
lastbil]]*69000+Tabell5[[#This Row],[Redovisade platser 
lastbil med släp]]*95000</f>
        <v>6120519.3884519562</v>
      </c>
      <c r="H19" s="28">
        <f>Tabell5[[#This Row],[Redovsat belopp]]/Tabell5[[#This Row],[Beviljat belopp]]</f>
        <v>0.83442663782576088</v>
      </c>
      <c r="I19" s="2"/>
      <c r="J19" s="2"/>
    </row>
    <row r="20" spans="1:10" ht="15" x14ac:dyDescent="0.25">
      <c r="A20" s="19" t="s">
        <v>21</v>
      </c>
      <c r="B20" s="19">
        <v>7</v>
      </c>
      <c r="C20" s="44">
        <v>3.3439999999999999</v>
      </c>
      <c r="D20" s="44">
        <v>0</v>
      </c>
      <c r="E20" s="44">
        <v>33.895024823005407</v>
      </c>
      <c r="F20" s="20">
        <v>5000000</v>
      </c>
      <c r="G20" s="20">
        <f>Tabell5[[#This Row],[Redovisade platser 
buss]]*60000+Tabell5[[#This Row],[Redovisade platser 
lastbil]]*69000+Tabell5[[#This Row],[Redovisade platser 
lastbil med släp]]*95000</f>
        <v>3420667.3581855139</v>
      </c>
      <c r="H20" s="28">
        <f>Tabell5[[#This Row],[Redovsat belopp]]/Tabell5[[#This Row],[Beviljat belopp]]</f>
        <v>0.68413347163710281</v>
      </c>
      <c r="I20" s="2"/>
      <c r="J20" s="2"/>
    </row>
    <row r="21" spans="1:10" ht="15" x14ac:dyDescent="0.25">
      <c r="A21" s="8" t="s">
        <v>22</v>
      </c>
      <c r="B21" s="8">
        <v>16</v>
      </c>
      <c r="C21" s="39">
        <v>2.44</v>
      </c>
      <c r="D21" s="39">
        <v>0</v>
      </c>
      <c r="E21" s="39">
        <v>25.31</v>
      </c>
      <c r="F21" s="11">
        <v>13567000</v>
      </c>
      <c r="G21" s="11">
        <f>Tabell5[[#This Row],[Redovisade platser 
buss]]*60000+Tabell5[[#This Row],[Redovisade platser 
lastbil]]*69000+Tabell5[[#This Row],[Redovisade platser 
lastbil med släp]]*95000</f>
        <v>2550850</v>
      </c>
      <c r="H21" s="28">
        <f>Tabell5[[#This Row],[Redovsat belopp]]/Tabell5[[#This Row],[Beviljat belopp]]</f>
        <v>0.18801872189872484</v>
      </c>
      <c r="I21" s="2"/>
      <c r="J21" s="2"/>
    </row>
    <row r="22" spans="1:10" ht="15" x14ac:dyDescent="0.25">
      <c r="A22" s="19" t="s">
        <v>24</v>
      </c>
      <c r="B22" s="19">
        <v>3</v>
      </c>
      <c r="C22" s="44">
        <v>0</v>
      </c>
      <c r="D22" s="44">
        <v>0.43333333333333335</v>
      </c>
      <c r="E22" s="44">
        <v>12.46125</v>
      </c>
      <c r="F22" s="20">
        <v>3890000</v>
      </c>
      <c r="G22" s="20">
        <f>Tabell5[[#This Row],[Redovisade platser 
buss]]*60000+Tabell5[[#This Row],[Redovisade platser 
lastbil]]*69000+Tabell5[[#This Row],[Redovisade platser 
lastbil med släp]]*95000</f>
        <v>1213718.75</v>
      </c>
      <c r="H22" s="28">
        <f>Tabell5[[#This Row],[Redovsat belopp]]/Tabell5[[#This Row],[Beviljat belopp]]</f>
        <v>0.3120099614395887</v>
      </c>
      <c r="I22" s="2"/>
      <c r="J22" s="2"/>
    </row>
    <row r="23" spans="1:10" ht="15" x14ac:dyDescent="0.25">
      <c r="A23" s="8" t="s">
        <v>25</v>
      </c>
      <c r="B23" s="8">
        <v>6</v>
      </c>
      <c r="C23" s="39">
        <v>0</v>
      </c>
      <c r="D23" s="39">
        <v>0</v>
      </c>
      <c r="E23" s="39">
        <v>6.8687500000000004</v>
      </c>
      <c r="F23" s="11">
        <v>1955000</v>
      </c>
      <c r="G23" s="11">
        <f>Tabell5[[#This Row],[Redovisade platser 
buss]]*60000+Tabell5[[#This Row],[Redovisade platser 
lastbil]]*69000+Tabell5[[#This Row],[Redovisade platser 
lastbil med släp]]*95000</f>
        <v>652531.25</v>
      </c>
      <c r="H23" s="28">
        <f>Tabell5[[#This Row],[Redovsat belopp]]/Tabell5[[#This Row],[Beviljat belopp]]</f>
        <v>0.33377557544757031</v>
      </c>
      <c r="I23" s="2"/>
      <c r="J23" s="2"/>
    </row>
    <row r="24" spans="1:10" ht="15" x14ac:dyDescent="0.25">
      <c r="A24" s="19" t="s">
        <v>26</v>
      </c>
      <c r="B24" s="19">
        <v>4</v>
      </c>
      <c r="C24" s="44">
        <v>7.5380000000000003</v>
      </c>
      <c r="D24" s="44">
        <v>0</v>
      </c>
      <c r="E24" s="44">
        <v>22.868749999999999</v>
      </c>
      <c r="F24" s="20">
        <v>4400000</v>
      </c>
      <c r="G24" s="20">
        <f>Tabell5[[#This Row],[Redovisade platser 
buss]]*60000+Tabell5[[#This Row],[Redovisade platser 
lastbil]]*69000+Tabell5[[#This Row],[Redovisade platser 
lastbil med släp]]*95000</f>
        <v>2624811.25</v>
      </c>
      <c r="H24" s="28">
        <f>Tabell5[[#This Row],[Redovsat belopp]]/Tabell5[[#This Row],[Beviljat belopp]]</f>
        <v>0.59654801136363633</v>
      </c>
      <c r="I24" s="2"/>
      <c r="J24" s="2"/>
    </row>
    <row r="25" spans="1:10" ht="15" x14ac:dyDescent="0.25">
      <c r="A25" s="8" t="s">
        <v>27</v>
      </c>
      <c r="B25" s="8">
        <v>3</v>
      </c>
      <c r="C25" s="39">
        <v>0</v>
      </c>
      <c r="D25" s="39">
        <v>0</v>
      </c>
      <c r="E25" s="39">
        <v>19.649999999999999</v>
      </c>
      <c r="F25" s="11">
        <v>2200000</v>
      </c>
      <c r="G25" s="11">
        <f>Tabell5[[#This Row],[Redovisade platser 
buss]]*60000+Tabell5[[#This Row],[Redovisade platser 
lastbil]]*69000+Tabell5[[#This Row],[Redovisade platser 
lastbil med släp]]*95000</f>
        <v>1866749.9999999998</v>
      </c>
      <c r="H25" s="28">
        <f>Tabell5[[#This Row],[Redovsat belopp]]/Tabell5[[#This Row],[Beviljat belopp]]</f>
        <v>0.84852272727272715</v>
      </c>
      <c r="I25" s="2"/>
      <c r="J25" s="2"/>
    </row>
    <row r="26" spans="1:10" ht="15" x14ac:dyDescent="0.25">
      <c r="A26" s="19" t="s">
        <v>28</v>
      </c>
      <c r="B26" s="19">
        <v>7</v>
      </c>
      <c r="C26" s="44">
        <v>11.747999999999999</v>
      </c>
      <c r="D26" s="44">
        <v>0</v>
      </c>
      <c r="E26" s="44">
        <v>64.976249999999993</v>
      </c>
      <c r="F26" s="20">
        <v>21700000</v>
      </c>
      <c r="G26" s="20">
        <f>Tabell5[[#This Row],[Redovisade platser 
buss]]*60000+Tabell5[[#This Row],[Redovisade platser 
lastbil]]*69000+Tabell5[[#This Row],[Redovisade platser 
lastbil med släp]]*95000</f>
        <v>6877623.7499999991</v>
      </c>
      <c r="H26" s="28">
        <f>Tabell5[[#This Row],[Redovsat belopp]]/Tabell5[[#This Row],[Beviljat belopp]]</f>
        <v>0.31694118663594467</v>
      </c>
      <c r="I26" s="2"/>
      <c r="J26" s="2"/>
    </row>
    <row r="27" spans="1:10" ht="15" x14ac:dyDescent="0.25">
      <c r="A27" s="8" t="s">
        <v>60</v>
      </c>
      <c r="B27" s="8">
        <v>13</v>
      </c>
      <c r="C27" s="39">
        <v>26.661703081232492</v>
      </c>
      <c r="D27" s="39">
        <v>0</v>
      </c>
      <c r="E27" s="39">
        <v>41.910128566486144</v>
      </c>
      <c r="F27" s="11">
        <v>10899000</v>
      </c>
      <c r="G27" s="11">
        <f>Tabell5[[#This Row],[Redovisade platser 
buss]]*60000+Tabell5[[#This Row],[Redovisade platser 
lastbil]]*69000+Tabell5[[#This Row],[Redovisade platser 
lastbil med släp]]*95000</f>
        <v>5581164.3986901334</v>
      </c>
      <c r="H27" s="28">
        <f>Tabell5[[#This Row],[Redovsat belopp]]/Tabell5[[#This Row],[Beviljat belopp]]</f>
        <v>0.51208041092670276</v>
      </c>
      <c r="I27" s="2"/>
      <c r="J27" s="2"/>
    </row>
    <row r="28" spans="1:10" ht="15" x14ac:dyDescent="0.25">
      <c r="A28" s="19" t="s">
        <v>31</v>
      </c>
      <c r="B28" s="19">
        <v>3</v>
      </c>
      <c r="C28" s="44">
        <v>0</v>
      </c>
      <c r="D28" s="44">
        <v>0</v>
      </c>
      <c r="E28" s="44">
        <v>18.5075</v>
      </c>
      <c r="F28" s="20">
        <v>3325000</v>
      </c>
      <c r="G28" s="20">
        <f>Tabell5[[#This Row],[Redovisade platser 
buss]]*60000+Tabell5[[#This Row],[Redovisade platser 
lastbil]]*69000+Tabell5[[#This Row],[Redovisade platser 
lastbil med släp]]*95000</f>
        <v>1758212.5</v>
      </c>
      <c r="H28" s="28">
        <f>Tabell5[[#This Row],[Redovsat belopp]]/Tabell5[[#This Row],[Beviljat belopp]]</f>
        <v>0.5287857142857143</v>
      </c>
      <c r="I28" s="2"/>
      <c r="J28" s="2"/>
    </row>
    <row r="29" spans="1:10" ht="15" x14ac:dyDescent="0.25">
      <c r="A29" s="8" t="s">
        <v>32</v>
      </c>
      <c r="B29" s="8">
        <v>3</v>
      </c>
      <c r="C29" s="39">
        <v>0</v>
      </c>
      <c r="D29" s="39">
        <v>0.7</v>
      </c>
      <c r="E29" s="39">
        <v>1.0125</v>
      </c>
      <c r="F29" s="11">
        <v>900000</v>
      </c>
      <c r="G29" s="11">
        <f>Tabell5[[#This Row],[Redovisade platser 
buss]]*60000+Tabell5[[#This Row],[Redovisade platser 
lastbil]]*69000+Tabell5[[#This Row],[Redovisade platser 
lastbil med släp]]*95000</f>
        <v>144487.5</v>
      </c>
      <c r="H29" s="28">
        <f>Tabell5[[#This Row],[Redovsat belopp]]/Tabell5[[#This Row],[Beviljat belopp]]</f>
        <v>0.16054166666666667</v>
      </c>
      <c r="I29" s="2"/>
      <c r="J29" s="2"/>
    </row>
    <row r="30" spans="1:10" ht="15" x14ac:dyDescent="0.25">
      <c r="A30" s="19" t="s">
        <v>33</v>
      </c>
      <c r="B30" s="19">
        <v>1</v>
      </c>
      <c r="C30" s="44">
        <v>10.52</v>
      </c>
      <c r="D30" s="44">
        <v>0</v>
      </c>
      <c r="E30" s="44">
        <v>19.987500000000001</v>
      </c>
      <c r="F30" s="20">
        <v>3800000</v>
      </c>
      <c r="G30" s="20">
        <f>Tabell5[[#This Row],[Redovisade platser 
buss]]*60000+Tabell5[[#This Row],[Redovisade platser 
lastbil]]*69000+Tabell5[[#This Row],[Redovisade platser 
lastbil med släp]]*95000</f>
        <v>2530012.5</v>
      </c>
      <c r="H30" s="28">
        <f>Tabell5[[#This Row],[Redovsat belopp]]/Tabell5[[#This Row],[Beviljat belopp]]</f>
        <v>0.66579276315789471</v>
      </c>
      <c r="I30" s="2"/>
      <c r="J30" s="2"/>
    </row>
    <row r="31" spans="1:10" ht="15" x14ac:dyDescent="0.25">
      <c r="A31" s="8" t="s">
        <v>63</v>
      </c>
      <c r="B31" s="8">
        <v>5</v>
      </c>
      <c r="C31" s="39">
        <v>11.37</v>
      </c>
      <c r="D31" s="39">
        <v>5.3449999999999998</v>
      </c>
      <c r="E31" s="39">
        <v>29.402875000000005</v>
      </c>
      <c r="F31" s="11">
        <v>17105000</v>
      </c>
      <c r="G31" s="11">
        <f>Tabell5[[#This Row],[Redovisade platser 
buss]]*60000+Tabell5[[#This Row],[Redovisade platser 
lastbil]]*69000+Tabell5[[#This Row],[Redovisade platser 
lastbil med släp]]*95000</f>
        <v>3844278.1250000005</v>
      </c>
      <c r="H31" s="28">
        <f>Tabell5[[#This Row],[Redovsat belopp]]/Tabell5[[#This Row],[Beviljat belopp]]</f>
        <v>0.22474587109032448</v>
      </c>
      <c r="I31" s="2"/>
      <c r="J31" s="2"/>
    </row>
    <row r="32" spans="1:10" ht="15" x14ac:dyDescent="0.25">
      <c r="A32" s="8" t="s">
        <v>57</v>
      </c>
      <c r="B32" s="8">
        <v>5</v>
      </c>
      <c r="C32" s="39">
        <v>4.6513333333333327</v>
      </c>
      <c r="D32" s="39">
        <v>0</v>
      </c>
      <c r="E32" s="39">
        <v>15</v>
      </c>
      <c r="F32" s="11">
        <v>4630000</v>
      </c>
      <c r="G32" s="11">
        <f>Tabell5[[#This Row],[Redovisade platser 
buss]]*60000+Tabell5[[#This Row],[Redovisade platser 
lastbil]]*69000+Tabell5[[#This Row],[Redovisade platser 
lastbil med släp]]*95000</f>
        <v>1704080</v>
      </c>
      <c r="H32" s="28">
        <f>Tabell5[[#This Row],[Redovsat belopp]]/Tabell5[[#This Row],[Beviljat belopp]]</f>
        <v>0.36805183585313173</v>
      </c>
      <c r="I32" s="2"/>
      <c r="J32" s="2"/>
    </row>
    <row r="33" spans="1:10" ht="15" x14ac:dyDescent="0.25">
      <c r="A33" s="19" t="s">
        <v>34</v>
      </c>
      <c r="B33" s="19">
        <v>15</v>
      </c>
      <c r="C33" s="44">
        <v>10.87</v>
      </c>
      <c r="D33" s="44">
        <v>0</v>
      </c>
      <c r="E33" s="44">
        <v>43.643749999999997</v>
      </c>
      <c r="F33" s="20">
        <v>12500000</v>
      </c>
      <c r="G33" s="20">
        <f>Tabell5[[#This Row],[Redovisade platser 
buss]]*60000+Tabell5[[#This Row],[Redovisade platser 
lastbil]]*69000+Tabell5[[#This Row],[Redovisade platser 
lastbil med släp]]*95000</f>
        <v>4798356.25</v>
      </c>
      <c r="H33" s="28">
        <f>Tabell5[[#This Row],[Redovsat belopp]]/Tabell5[[#This Row],[Beviljat belopp]]</f>
        <v>0.3838685</v>
      </c>
      <c r="I33" s="2"/>
      <c r="J33" s="2"/>
    </row>
    <row r="34" spans="1:10" ht="15" x14ac:dyDescent="0.25">
      <c r="A34" s="8" t="s">
        <v>36</v>
      </c>
      <c r="B34" s="8">
        <v>3</v>
      </c>
      <c r="C34" s="39">
        <v>12.63</v>
      </c>
      <c r="D34" s="39">
        <v>12.858333333333333</v>
      </c>
      <c r="E34" s="39">
        <v>24.462499999999999</v>
      </c>
      <c r="F34" s="11">
        <v>11227000</v>
      </c>
      <c r="G34" s="11">
        <f>Tabell5[[#This Row],[Redovisade platser 
buss]]*60000+Tabell5[[#This Row],[Redovisade platser 
lastbil]]*69000+Tabell5[[#This Row],[Redovisade platser 
lastbil med släp]]*95000</f>
        <v>3968962.5</v>
      </c>
      <c r="H34" s="28">
        <f>Tabell5[[#This Row],[Redovsat belopp]]/Tabell5[[#This Row],[Beviljat belopp]]</f>
        <v>0.35351941747572818</v>
      </c>
      <c r="I34" s="2"/>
      <c r="J34" s="2"/>
    </row>
    <row r="35" spans="1:10" ht="15" x14ac:dyDescent="0.25">
      <c r="A35" s="19" t="s">
        <v>37</v>
      </c>
      <c r="B35" s="19">
        <v>3</v>
      </c>
      <c r="C35" s="44">
        <v>0</v>
      </c>
      <c r="D35" s="44">
        <v>0</v>
      </c>
      <c r="E35" s="44">
        <v>23.216249999999999</v>
      </c>
      <c r="F35" s="20">
        <v>8830000</v>
      </c>
      <c r="G35" s="20">
        <f>Tabell5[[#This Row],[Redovisade platser 
buss]]*60000+Tabell5[[#This Row],[Redovisade platser 
lastbil]]*69000+Tabell5[[#This Row],[Redovisade platser 
lastbil med släp]]*95000</f>
        <v>2205543.75</v>
      </c>
      <c r="H35" s="28">
        <f>Tabell5[[#This Row],[Redovsat belopp]]/Tabell5[[#This Row],[Beviljat belopp]]</f>
        <v>0.24977845413363534</v>
      </c>
      <c r="I35" s="2"/>
      <c r="J35" s="2"/>
    </row>
    <row r="36" spans="1:10" ht="15" x14ac:dyDescent="0.25">
      <c r="A36" s="8" t="s">
        <v>38</v>
      </c>
      <c r="B36" s="8">
        <v>5</v>
      </c>
      <c r="C36" s="39">
        <v>2</v>
      </c>
      <c r="D36" s="39">
        <v>15.916666666666666</v>
      </c>
      <c r="E36" s="39">
        <v>18.4375</v>
      </c>
      <c r="F36" s="11">
        <v>4908000</v>
      </c>
      <c r="G36" s="11">
        <f>Tabell5[[#This Row],[Redovisade platser 
buss]]*60000+Tabell5[[#This Row],[Redovisade platser 
lastbil]]*69000+Tabell5[[#This Row],[Redovisade platser 
lastbil med släp]]*95000</f>
        <v>2969812.5</v>
      </c>
      <c r="H36" s="28">
        <f>Tabell5[[#This Row],[Redovsat belopp]]/Tabell5[[#This Row],[Beviljat belopp]]</f>
        <v>0.60509627139364308</v>
      </c>
      <c r="I36" s="2"/>
      <c r="J36" s="2"/>
    </row>
    <row r="37" spans="1:10" ht="15" x14ac:dyDescent="0.25">
      <c r="A37" s="19" t="s">
        <v>61</v>
      </c>
      <c r="B37" s="19">
        <v>3</v>
      </c>
      <c r="C37" s="44">
        <v>5.85</v>
      </c>
      <c r="D37" s="44">
        <v>14.583333333333334</v>
      </c>
      <c r="E37" s="44">
        <v>28.881250000000001</v>
      </c>
      <c r="F37" s="20">
        <v>10778000</v>
      </c>
      <c r="G37" s="20">
        <f>Tabell5[[#This Row],[Redovisade platser 
buss]]*60000+Tabell5[[#This Row],[Redovisade platser 
lastbil]]*69000+Tabell5[[#This Row],[Redovisade platser 
lastbil med släp]]*95000</f>
        <v>4100968.75</v>
      </c>
      <c r="H37" s="28">
        <f>Tabell5[[#This Row],[Redovsat belopp]]/Tabell5[[#This Row],[Beviljat belopp]]</f>
        <v>0.38049440990907402</v>
      </c>
      <c r="I37" s="2"/>
      <c r="J37" s="2"/>
    </row>
    <row r="38" spans="1:10" ht="15" x14ac:dyDescent="0.25">
      <c r="A38" s="8" t="s">
        <v>39</v>
      </c>
      <c r="B38" s="8">
        <v>5</v>
      </c>
      <c r="C38" s="39">
        <v>1.6</v>
      </c>
      <c r="D38" s="39">
        <v>0.91833333333333333</v>
      </c>
      <c r="E38" s="39">
        <v>9.6274999999999995</v>
      </c>
      <c r="F38" s="11">
        <v>4485000</v>
      </c>
      <c r="G38" s="11">
        <f>Tabell5[[#This Row],[Redovisade platser 
buss]]*60000+Tabell5[[#This Row],[Redovisade platser 
lastbil]]*69000+Tabell5[[#This Row],[Redovisade platser 
lastbil med släp]]*95000</f>
        <v>1073977.5</v>
      </c>
      <c r="H38" s="28">
        <f>Tabell5[[#This Row],[Redovsat belopp]]/Tabell5[[#This Row],[Beviljat belopp]]</f>
        <v>0.23945986622073578</v>
      </c>
      <c r="I38" s="2"/>
      <c r="J38" s="2"/>
    </row>
    <row r="39" spans="1:10" ht="15" x14ac:dyDescent="0.25">
      <c r="A39" s="19" t="s">
        <v>40</v>
      </c>
      <c r="B39" s="19">
        <v>3</v>
      </c>
      <c r="C39" s="44">
        <v>9.31</v>
      </c>
      <c r="D39" s="44">
        <v>0</v>
      </c>
      <c r="E39" s="44">
        <v>20.637499999999999</v>
      </c>
      <c r="F39" s="20">
        <v>5075000</v>
      </c>
      <c r="G39" s="20">
        <f>Tabell5[[#This Row],[Redovisade platser 
buss]]*60000+Tabell5[[#This Row],[Redovisade platser 
lastbil]]*69000+Tabell5[[#This Row],[Redovisade platser 
lastbil med släp]]*95000</f>
        <v>2519162.5</v>
      </c>
      <c r="H39" s="28">
        <f>Tabell5[[#This Row],[Redovsat belopp]]/Tabell5[[#This Row],[Beviljat belopp]]</f>
        <v>0.49638669950738917</v>
      </c>
      <c r="I39" s="2"/>
      <c r="J39" s="2"/>
    </row>
    <row r="40" spans="1:10" ht="15" x14ac:dyDescent="0.25">
      <c r="A40" s="8" t="s">
        <v>41</v>
      </c>
      <c r="B40" s="8">
        <v>15</v>
      </c>
      <c r="C40" s="39">
        <v>45.95</v>
      </c>
      <c r="D40" s="39">
        <v>0</v>
      </c>
      <c r="E40" s="39">
        <v>59.314999999999998</v>
      </c>
      <c r="F40" s="11">
        <v>10800000</v>
      </c>
      <c r="G40" s="11">
        <f>Tabell5[[#This Row],[Redovisade platser 
buss]]*60000+Tabell5[[#This Row],[Redovisade platser 
lastbil]]*69000+Tabell5[[#This Row],[Redovisade platser 
lastbil med släp]]*95000</f>
        <v>8391925</v>
      </c>
      <c r="H40" s="28">
        <f>Tabell5[[#This Row],[Redovsat belopp]]/Tabell5[[#This Row],[Beviljat belopp]]</f>
        <v>0.77703009259259259</v>
      </c>
      <c r="I40" s="2"/>
      <c r="J40" s="2"/>
    </row>
    <row r="41" spans="1:10" ht="15" x14ac:dyDescent="0.25">
      <c r="A41" s="19" t="s">
        <v>62</v>
      </c>
      <c r="B41" s="19">
        <v>5</v>
      </c>
      <c r="C41" s="44">
        <v>7.1678832116788316</v>
      </c>
      <c r="D41" s="44">
        <v>20.221270637408569</v>
      </c>
      <c r="E41" s="44">
        <v>18.697375000000001</v>
      </c>
      <c r="F41" s="20">
        <v>15028000</v>
      </c>
      <c r="G41" s="20">
        <f>Tabell5[[#This Row],[Redovisade platser 
buss]]*60000+Tabell5[[#This Row],[Redovisade platser 
lastbil]]*69000+Tabell5[[#This Row],[Redovisade platser 
lastbil med släp]]*95000</f>
        <v>3601591.2916819211</v>
      </c>
      <c r="H41" s="28">
        <f>Tabell5[[#This Row],[Redovsat belopp]]/Tabell5[[#This Row],[Beviljat belopp]]</f>
        <v>0.23965872316222525</v>
      </c>
      <c r="I41" s="2"/>
      <c r="J41" s="2"/>
    </row>
    <row r="42" spans="1:10" ht="15" x14ac:dyDescent="0.25">
      <c r="A42" s="8" t="s">
        <v>42</v>
      </c>
      <c r="B42" s="8">
        <v>7</v>
      </c>
      <c r="C42" s="39">
        <v>1.27</v>
      </c>
      <c r="D42" s="39">
        <v>4.0233333333333334</v>
      </c>
      <c r="E42" s="39">
        <v>23.74625</v>
      </c>
      <c r="F42" s="11">
        <v>13398000</v>
      </c>
      <c r="G42" s="11">
        <f>Tabell5[[#This Row],[Redovisade platser 
buss]]*60000+Tabell5[[#This Row],[Redovisade platser 
lastbil]]*69000+Tabell5[[#This Row],[Redovisade platser 
lastbil med släp]]*95000</f>
        <v>2609703.75</v>
      </c>
      <c r="H42" s="28">
        <f>Tabell5[[#This Row],[Redovsat belopp]]/Tabell5[[#This Row],[Beviljat belopp]]</f>
        <v>0.19478308329601432</v>
      </c>
      <c r="I42" s="2"/>
      <c r="J42" s="2"/>
    </row>
    <row r="43" spans="1:10" ht="15" x14ac:dyDescent="0.25">
      <c r="A43" s="19" t="s">
        <v>44</v>
      </c>
      <c r="B43" s="19">
        <v>4</v>
      </c>
      <c r="C43" s="44">
        <v>6.3440000000000003</v>
      </c>
      <c r="D43" s="44">
        <v>6.27</v>
      </c>
      <c r="E43" s="44">
        <v>20.09</v>
      </c>
      <c r="F43" s="20">
        <v>9131000</v>
      </c>
      <c r="G43" s="20">
        <f>Tabell5[[#This Row],[Redovisade platser 
buss]]*60000+Tabell5[[#This Row],[Redovisade platser 
lastbil]]*69000+Tabell5[[#This Row],[Redovisade platser 
lastbil med släp]]*95000</f>
        <v>2721820</v>
      </c>
      <c r="H43" s="28">
        <f>Tabell5[[#This Row],[Redovsat belopp]]/Tabell5[[#This Row],[Beviljat belopp]]</f>
        <v>0.29808564231738033</v>
      </c>
      <c r="I43" s="2"/>
      <c r="J43" s="2"/>
    </row>
    <row r="44" spans="1:10" ht="15" x14ac:dyDescent="0.25">
      <c r="A44" s="8" t="s">
        <v>45</v>
      </c>
      <c r="B44" s="8">
        <v>4</v>
      </c>
      <c r="C44" s="39">
        <v>10.299797094532853</v>
      </c>
      <c r="D44" s="39">
        <v>0</v>
      </c>
      <c r="E44" s="39">
        <v>30.229475129543626</v>
      </c>
      <c r="F44" s="11">
        <v>9525000</v>
      </c>
      <c r="G44" s="11">
        <f>Tabell5[[#This Row],[Redovisade platser 
buss]]*60000+Tabell5[[#This Row],[Redovisade platser 
lastbil]]*69000+Tabell5[[#This Row],[Redovisade platser 
lastbil med släp]]*95000</f>
        <v>3489787.9629786159</v>
      </c>
      <c r="H44" s="28">
        <f>Tabell5[[#This Row],[Redovsat belopp]]/Tabell5[[#This Row],[Beviljat belopp]]</f>
        <v>0.36638193837045835</v>
      </c>
      <c r="I44" s="2"/>
      <c r="J44" s="2"/>
    </row>
    <row r="45" spans="1:10" ht="15" x14ac:dyDescent="0.25">
      <c r="A45" s="19" t="s">
        <v>47</v>
      </c>
      <c r="B45" s="19">
        <v>12</v>
      </c>
      <c r="C45" s="44">
        <v>0</v>
      </c>
      <c r="D45" s="44">
        <v>0</v>
      </c>
      <c r="E45" s="44">
        <v>75.630004329193426</v>
      </c>
      <c r="F45" s="20">
        <v>7205000</v>
      </c>
      <c r="G45" s="20">
        <f>Tabell5[[#This Row],[Redovisade platser 
buss]]*60000+Tabell5[[#This Row],[Redovisade platser 
lastbil]]*69000+Tabell5[[#This Row],[Redovisade platser 
lastbil med släp]]*95000</f>
        <v>7184850.4112733752</v>
      </c>
      <c r="H45" s="28">
        <f>Tabell5[[#This Row],[Redovsat belopp]]/Tabell5[[#This Row],[Beviljat belopp]]</f>
        <v>0.99720338810178699</v>
      </c>
      <c r="I45" s="2"/>
      <c r="J45" s="2"/>
    </row>
    <row r="46" spans="1:10" ht="15" x14ac:dyDescent="0.25">
      <c r="A46" s="8" t="s">
        <v>48</v>
      </c>
      <c r="B46" s="8">
        <v>4</v>
      </c>
      <c r="C46" s="39">
        <v>3.96</v>
      </c>
      <c r="D46" s="39">
        <v>0</v>
      </c>
      <c r="E46" s="39">
        <v>11.61</v>
      </c>
      <c r="F46" s="11">
        <v>3025000</v>
      </c>
      <c r="G46" s="11">
        <f>Tabell5[[#This Row],[Redovisade platser 
buss]]*60000+Tabell5[[#This Row],[Redovisade platser 
lastbil]]*69000+Tabell5[[#This Row],[Redovisade platser 
lastbil med släp]]*95000</f>
        <v>1340550</v>
      </c>
      <c r="H46" s="28">
        <f>Tabell5[[#This Row],[Redovsat belopp]]/Tabell5[[#This Row],[Beviljat belopp]]</f>
        <v>0.44315702479338842</v>
      </c>
      <c r="I46" s="2"/>
      <c r="J46" s="2"/>
    </row>
    <row r="47" spans="1:10" ht="15" x14ac:dyDescent="0.25">
      <c r="A47" s="19" t="s">
        <v>49</v>
      </c>
      <c r="B47" s="19">
        <v>8</v>
      </c>
      <c r="C47" s="44">
        <v>11.64</v>
      </c>
      <c r="D47" s="44">
        <v>0</v>
      </c>
      <c r="E47" s="44">
        <v>14.475</v>
      </c>
      <c r="F47" s="20">
        <v>4030000</v>
      </c>
      <c r="G47" s="20">
        <f>Tabell5[[#This Row],[Redovisade platser 
buss]]*60000+Tabell5[[#This Row],[Redovisade platser 
lastbil]]*69000+Tabell5[[#This Row],[Redovisade platser 
lastbil med släp]]*95000</f>
        <v>2073525</v>
      </c>
      <c r="H47" s="28">
        <f>Tabell5[[#This Row],[Redovsat belopp]]/Tabell5[[#This Row],[Beviljat belopp]]</f>
        <v>0.51452233250620349</v>
      </c>
      <c r="I47" s="2"/>
      <c r="J47" s="2"/>
    </row>
    <row r="48" spans="1:10" ht="15" x14ac:dyDescent="0.25">
      <c r="A48" s="1"/>
      <c r="B48" s="1"/>
      <c r="C48" s="1"/>
      <c r="D48" s="1"/>
      <c r="E48" s="1"/>
      <c r="F48" s="1"/>
      <c r="G48" s="1"/>
      <c r="H48" s="1"/>
      <c r="I48" s="2"/>
      <c r="J48" s="2"/>
    </row>
    <row r="49" spans="1:10" ht="15" x14ac:dyDescent="0.25">
      <c r="A49" s="15" t="s">
        <v>50</v>
      </c>
      <c r="B49" s="15">
        <f>SUM(Tabell5[Antal samverkande kommuner])</f>
        <v>278</v>
      </c>
      <c r="C49" s="45">
        <f>SUM(Tabell5[Redovisade platser 
buss])</f>
        <v>427.0687825011243</v>
      </c>
      <c r="D49" s="45">
        <f>SUM(Tabell5[Redovisade platser 
lastbil])</f>
        <v>102.19127063740855</v>
      </c>
      <c r="E49" s="45">
        <f>SUM(Tabell5[Redovisade platser 
lastbil med släp])</f>
        <v>1172.9448010518897</v>
      </c>
      <c r="F49" s="16">
        <f>SUM(Tabell5[Beviljat belopp])</f>
        <v>323211000</v>
      </c>
      <c r="G49" s="16">
        <f>SUM(Tabell5[Redovsat belopp])</f>
        <v>144105080.72397816</v>
      </c>
      <c r="H49" s="23">
        <f>G49/F49</f>
        <v>0.44585450595424708</v>
      </c>
      <c r="I49" s="2"/>
      <c r="J49" s="2"/>
    </row>
    <row r="50" spans="1:10" ht="15" x14ac:dyDescent="0.25">
      <c r="A50" s="1"/>
      <c r="B50" s="1"/>
      <c r="C50" s="1"/>
      <c r="D50" s="1"/>
      <c r="E50" s="1"/>
      <c r="F50" s="1"/>
      <c r="G50" s="1"/>
      <c r="H50" s="1"/>
      <c r="I50" s="2"/>
      <c r="J50" s="2"/>
    </row>
    <row r="51" spans="1:10" ht="15" x14ac:dyDescent="0.25">
      <c r="A51" s="2" t="s">
        <v>87</v>
      </c>
      <c r="B51" s="1"/>
      <c r="C51" s="1"/>
      <c r="D51" s="1"/>
      <c r="E51" s="1"/>
      <c r="F51" s="1"/>
      <c r="G51" s="1"/>
      <c r="H51" s="1"/>
      <c r="I51" s="2"/>
      <c r="J51" s="2"/>
    </row>
    <row r="52" spans="1:10" ht="15" x14ac:dyDescent="0.25">
      <c r="A52" s="1"/>
      <c r="B52" s="1"/>
      <c r="C52" s="1"/>
      <c r="D52" s="1"/>
      <c r="E52" s="1"/>
      <c r="F52" s="1"/>
      <c r="G52" s="1"/>
      <c r="H52" s="1"/>
      <c r="I52" s="2"/>
      <c r="J52" s="2"/>
    </row>
    <row r="53" spans="1:10" hidden="1" x14ac:dyDescent="0.2">
      <c r="A53" s="2"/>
      <c r="B53" s="2"/>
      <c r="C53" s="2"/>
      <c r="D53" s="2"/>
      <c r="E53" s="2"/>
      <c r="F53" s="2"/>
      <c r="G53" s="2"/>
      <c r="H53" s="2"/>
      <c r="I53" s="2"/>
      <c r="J53" s="2"/>
    </row>
  </sheetData>
  <mergeCells count="2">
    <mergeCell ref="D1:G1"/>
    <mergeCell ref="A2:G2"/>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0C111-F382-48A1-9668-F74B2C17C0F3}">
  <dimension ref="A1:I56"/>
  <sheetViews>
    <sheetView zoomScale="80" zoomScaleNormal="80" workbookViewId="0">
      <selection activeCell="F15" sqref="F15"/>
    </sheetView>
  </sheetViews>
  <sheetFormatPr defaultColWidth="0" defaultRowHeight="12.75" zeroHeight="1" x14ac:dyDescent="0.2"/>
  <cols>
    <col min="1" max="1" width="50.85546875" customWidth="1"/>
    <col min="2" max="2" width="43.7109375" bestFit="1" customWidth="1"/>
    <col min="3" max="3" width="28.42578125" customWidth="1"/>
    <col min="4" max="5" width="9.140625" customWidth="1"/>
    <col min="6" max="6" width="7" customWidth="1"/>
    <col min="7" max="7" width="6.85546875" customWidth="1"/>
    <col min="8" max="8" width="5.5703125" customWidth="1"/>
    <col min="9" max="9" width="6" customWidth="1"/>
    <col min="10" max="16384" width="9.140625" hidden="1"/>
  </cols>
  <sheetData>
    <row r="1" spans="1:9" ht="83.25" customHeight="1" x14ac:dyDescent="0.2">
      <c r="A1" s="55"/>
      <c r="B1" s="56"/>
      <c r="C1" s="56"/>
      <c r="D1" s="56"/>
      <c r="E1" s="56"/>
      <c r="F1" s="56"/>
      <c r="G1" s="56"/>
      <c r="H1" s="56"/>
      <c r="I1" s="56"/>
    </row>
    <row r="2" spans="1:9" x14ac:dyDescent="0.2">
      <c r="A2" s="2"/>
      <c r="B2" s="29"/>
      <c r="C2" s="29"/>
      <c r="D2" s="29"/>
      <c r="E2" s="29"/>
      <c r="F2" s="29"/>
      <c r="G2" s="29"/>
      <c r="H2" s="29"/>
      <c r="I2" s="29"/>
    </row>
    <row r="3" spans="1:9" ht="158.25" customHeight="1" x14ac:dyDescent="0.2">
      <c r="A3" s="49" t="s">
        <v>69</v>
      </c>
      <c r="B3" s="49"/>
      <c r="C3" s="49"/>
      <c r="D3" s="49"/>
      <c r="E3" s="49"/>
      <c r="F3" s="49"/>
      <c r="G3" s="49"/>
      <c r="H3" s="49"/>
      <c r="I3" s="49"/>
    </row>
    <row r="4" spans="1:9" ht="29.25" customHeight="1" x14ac:dyDescent="0.2">
      <c r="A4" s="49"/>
      <c r="B4" s="49"/>
      <c r="C4" s="49"/>
      <c r="D4" s="49"/>
      <c r="E4" s="49"/>
      <c r="F4" s="49"/>
      <c r="G4" s="49"/>
      <c r="H4" s="49"/>
      <c r="I4" s="49"/>
    </row>
    <row r="5" spans="1:9" ht="49.5" customHeight="1" x14ac:dyDescent="0.2">
      <c r="A5" s="49"/>
      <c r="B5" s="49"/>
      <c r="C5" s="49"/>
      <c r="D5" s="49"/>
      <c r="E5" s="49"/>
      <c r="F5" s="49"/>
      <c r="G5" s="49"/>
      <c r="H5" s="49"/>
      <c r="I5" s="49"/>
    </row>
    <row r="6" spans="1:9" ht="24.75" customHeight="1" x14ac:dyDescent="0.2">
      <c r="A6" s="30" t="s">
        <v>65</v>
      </c>
      <c r="B6" s="30" t="s">
        <v>66</v>
      </c>
      <c r="C6" s="30" t="s">
        <v>67</v>
      </c>
      <c r="D6" s="2"/>
      <c r="E6" s="2"/>
      <c r="F6" s="2"/>
      <c r="G6" s="2"/>
      <c r="H6" s="2"/>
      <c r="I6" s="2"/>
    </row>
    <row r="7" spans="1:9" x14ac:dyDescent="0.2">
      <c r="A7" s="31" t="s">
        <v>3</v>
      </c>
      <c r="B7" s="31" t="s">
        <v>64</v>
      </c>
      <c r="C7" s="32">
        <v>10929598</v>
      </c>
      <c r="D7" s="2"/>
      <c r="E7" s="2"/>
      <c r="F7" s="2"/>
      <c r="G7" s="2"/>
      <c r="H7" s="2"/>
      <c r="I7" s="2"/>
    </row>
    <row r="8" spans="1:9" x14ac:dyDescent="0.2">
      <c r="A8" s="31" t="s">
        <v>4</v>
      </c>
      <c r="B8" s="31" t="s">
        <v>64</v>
      </c>
      <c r="C8" s="32">
        <v>10621928</v>
      </c>
      <c r="D8" s="2"/>
      <c r="E8" s="2"/>
      <c r="F8" s="2"/>
      <c r="G8" s="2"/>
      <c r="H8" s="2"/>
      <c r="I8" s="2"/>
    </row>
    <row r="9" spans="1:9" x14ac:dyDescent="0.2">
      <c r="A9" s="31" t="s">
        <v>5</v>
      </c>
      <c r="B9" s="31" t="s">
        <v>64</v>
      </c>
      <c r="C9" s="32">
        <v>4193830</v>
      </c>
      <c r="D9" s="2"/>
      <c r="E9" s="2"/>
      <c r="F9" s="2"/>
      <c r="G9" s="2"/>
      <c r="H9" s="2"/>
      <c r="I9" s="2"/>
    </row>
    <row r="10" spans="1:9" x14ac:dyDescent="0.2">
      <c r="A10" s="31" t="s">
        <v>6</v>
      </c>
      <c r="B10" s="31" t="s">
        <v>64</v>
      </c>
      <c r="C10" s="32">
        <v>10653061</v>
      </c>
      <c r="D10" s="2"/>
      <c r="E10" s="2"/>
      <c r="F10" s="2"/>
      <c r="G10" s="2"/>
      <c r="H10" s="2"/>
      <c r="I10" s="2"/>
    </row>
    <row r="11" spans="1:9" x14ac:dyDescent="0.2">
      <c r="A11" s="31" t="s">
        <v>7</v>
      </c>
      <c r="B11" s="31" t="s">
        <v>64</v>
      </c>
      <c r="C11" s="32">
        <v>20541527</v>
      </c>
      <c r="D11" s="2"/>
      <c r="E11" s="2"/>
      <c r="F11" s="2"/>
      <c r="G11" s="2"/>
      <c r="H11" s="2"/>
      <c r="I11" s="2"/>
    </row>
    <row r="12" spans="1:9" x14ac:dyDescent="0.2">
      <c r="A12" s="31" t="s">
        <v>8</v>
      </c>
      <c r="B12" s="31" t="s">
        <v>64</v>
      </c>
      <c r="C12" s="32">
        <v>798476</v>
      </c>
      <c r="D12" s="2"/>
      <c r="E12" s="2"/>
      <c r="F12" s="2"/>
      <c r="G12" s="2"/>
      <c r="H12" s="2"/>
      <c r="I12" s="2"/>
    </row>
    <row r="13" spans="1:9" x14ac:dyDescent="0.2">
      <c r="A13" s="31" t="s">
        <v>9</v>
      </c>
      <c r="B13" s="31" t="s">
        <v>64</v>
      </c>
      <c r="C13" s="32">
        <v>1802981</v>
      </c>
      <c r="D13" s="2"/>
      <c r="E13" s="2"/>
      <c r="F13" s="2"/>
      <c r="G13" s="2"/>
      <c r="H13" s="2"/>
      <c r="I13" s="2"/>
    </row>
    <row r="14" spans="1:9" x14ac:dyDescent="0.2">
      <c r="A14" s="31" t="s">
        <v>10</v>
      </c>
      <c r="B14" s="31" t="s">
        <v>64</v>
      </c>
      <c r="C14" s="32">
        <v>10126543</v>
      </c>
      <c r="D14" s="2"/>
      <c r="E14" s="2"/>
      <c r="F14" s="2"/>
      <c r="G14" s="2"/>
      <c r="H14" s="2"/>
      <c r="I14" s="2"/>
    </row>
    <row r="15" spans="1:9" x14ac:dyDescent="0.2">
      <c r="A15" s="31" t="s">
        <v>11</v>
      </c>
      <c r="B15" s="31" t="s">
        <v>64</v>
      </c>
      <c r="C15" s="32">
        <v>30812748</v>
      </c>
      <c r="D15" s="2"/>
      <c r="E15" s="2"/>
      <c r="F15" s="2"/>
      <c r="G15" s="2"/>
      <c r="H15" s="2"/>
      <c r="I15" s="2"/>
    </row>
    <row r="16" spans="1:9" x14ac:dyDescent="0.2">
      <c r="A16" s="31" t="s">
        <v>12</v>
      </c>
      <c r="B16" s="31" t="s">
        <v>64</v>
      </c>
      <c r="C16" s="32">
        <v>13574091</v>
      </c>
      <c r="D16" s="2"/>
      <c r="E16" s="2"/>
      <c r="F16" s="2"/>
      <c r="G16" s="2"/>
      <c r="H16" s="2"/>
      <c r="I16" s="2"/>
    </row>
    <row r="17" spans="1:9" x14ac:dyDescent="0.2">
      <c r="A17" s="31" t="s">
        <v>13</v>
      </c>
      <c r="B17" s="31" t="s">
        <v>64</v>
      </c>
      <c r="C17" s="32">
        <v>7591931</v>
      </c>
      <c r="D17" s="2"/>
      <c r="E17" s="2"/>
      <c r="F17" s="2"/>
      <c r="G17" s="2"/>
      <c r="H17" s="2"/>
      <c r="I17" s="2"/>
    </row>
    <row r="18" spans="1:9" x14ac:dyDescent="0.2">
      <c r="A18" s="31" t="s">
        <v>14</v>
      </c>
      <c r="B18" s="31" t="s">
        <v>64</v>
      </c>
      <c r="C18" s="32">
        <v>970624</v>
      </c>
      <c r="D18" s="2"/>
      <c r="E18" s="2"/>
      <c r="F18" s="2"/>
      <c r="G18" s="2"/>
      <c r="H18" s="2"/>
      <c r="I18" s="2"/>
    </row>
    <row r="19" spans="1:9" x14ac:dyDescent="0.2">
      <c r="A19" s="31" t="s">
        <v>15</v>
      </c>
      <c r="B19" s="31" t="s">
        <v>64</v>
      </c>
      <c r="C19" s="32">
        <v>17729463</v>
      </c>
      <c r="D19" s="2"/>
      <c r="E19" s="2"/>
      <c r="F19" s="2"/>
      <c r="G19" s="2"/>
      <c r="H19" s="2"/>
      <c r="I19" s="2"/>
    </row>
    <row r="20" spans="1:9" x14ac:dyDescent="0.2">
      <c r="A20" s="31" t="s">
        <v>16</v>
      </c>
      <c r="B20" s="31" t="s">
        <v>64</v>
      </c>
      <c r="C20" s="32">
        <v>3366052</v>
      </c>
      <c r="D20" s="2"/>
      <c r="E20" s="2"/>
      <c r="F20" s="2"/>
      <c r="G20" s="2"/>
      <c r="H20" s="2"/>
      <c r="I20" s="2"/>
    </row>
    <row r="21" spans="1:9" x14ac:dyDescent="0.2">
      <c r="A21" s="31" t="s">
        <v>17</v>
      </c>
      <c r="B21" s="31" t="s">
        <v>64</v>
      </c>
      <c r="C21" s="32">
        <v>2193062</v>
      </c>
      <c r="D21" s="2"/>
      <c r="E21" s="2"/>
      <c r="F21" s="2"/>
      <c r="G21" s="2"/>
      <c r="H21" s="2"/>
      <c r="I21" s="2"/>
    </row>
    <row r="22" spans="1:9" x14ac:dyDescent="0.2">
      <c r="A22" s="31" t="s">
        <v>18</v>
      </c>
      <c r="B22" s="31" t="s">
        <v>64</v>
      </c>
      <c r="C22" s="32">
        <v>18266053</v>
      </c>
      <c r="D22" s="2"/>
      <c r="E22" s="2"/>
      <c r="F22" s="2"/>
      <c r="G22" s="2"/>
      <c r="H22" s="2"/>
      <c r="I22" s="2"/>
    </row>
    <row r="23" spans="1:9" x14ac:dyDescent="0.2">
      <c r="A23" s="31" t="s">
        <v>19</v>
      </c>
      <c r="B23" s="31" t="s">
        <v>64</v>
      </c>
      <c r="C23" s="32">
        <v>5422677</v>
      </c>
      <c r="D23" s="2"/>
      <c r="E23" s="2"/>
      <c r="F23" s="2"/>
      <c r="G23" s="2"/>
      <c r="H23" s="2"/>
      <c r="I23" s="2"/>
    </row>
    <row r="24" spans="1:9" x14ac:dyDescent="0.2">
      <c r="A24" s="31" t="s">
        <v>20</v>
      </c>
      <c r="B24" s="31" t="s">
        <v>64</v>
      </c>
      <c r="C24" s="32">
        <v>4396196</v>
      </c>
      <c r="D24" s="2"/>
      <c r="E24" s="2"/>
      <c r="F24" s="2"/>
      <c r="G24" s="2"/>
      <c r="H24" s="2"/>
      <c r="I24" s="2"/>
    </row>
    <row r="25" spans="1:9" x14ac:dyDescent="0.2">
      <c r="A25" s="31" t="s">
        <v>21</v>
      </c>
      <c r="B25" s="31" t="s">
        <v>64</v>
      </c>
      <c r="C25" s="32">
        <v>11446043</v>
      </c>
      <c r="D25" s="2"/>
      <c r="E25" s="2"/>
      <c r="F25" s="2"/>
      <c r="G25" s="2"/>
      <c r="H25" s="2"/>
      <c r="I25" s="2"/>
    </row>
    <row r="26" spans="1:9" x14ac:dyDescent="0.2">
      <c r="A26" s="31" t="s">
        <v>22</v>
      </c>
      <c r="B26" s="31" t="s">
        <v>64</v>
      </c>
      <c r="C26" s="32">
        <v>9478239</v>
      </c>
      <c r="D26" s="2"/>
      <c r="E26" s="2"/>
      <c r="F26" s="2"/>
      <c r="G26" s="2"/>
      <c r="H26" s="2"/>
      <c r="I26" s="2"/>
    </row>
    <row r="27" spans="1:9" x14ac:dyDescent="0.2">
      <c r="A27" s="31" t="s">
        <v>23</v>
      </c>
      <c r="B27" s="31" t="s">
        <v>64</v>
      </c>
      <c r="C27" s="32">
        <v>4695625</v>
      </c>
      <c r="D27" s="2"/>
      <c r="E27" s="2"/>
      <c r="F27" s="2"/>
      <c r="G27" s="2"/>
      <c r="H27" s="2"/>
      <c r="I27" s="2"/>
    </row>
    <row r="28" spans="1:9" x14ac:dyDescent="0.2">
      <c r="A28" s="31" t="s">
        <v>24</v>
      </c>
      <c r="B28" s="31" t="s">
        <v>64</v>
      </c>
      <c r="C28" s="32">
        <v>1639073</v>
      </c>
      <c r="D28" s="2"/>
      <c r="E28" s="2"/>
      <c r="F28" s="2"/>
      <c r="G28" s="2"/>
      <c r="H28" s="2"/>
      <c r="I28" s="2"/>
    </row>
    <row r="29" spans="1:9" x14ac:dyDescent="0.2">
      <c r="A29" s="31" t="s">
        <v>25</v>
      </c>
      <c r="B29" s="31" t="s">
        <v>64</v>
      </c>
      <c r="C29" s="32">
        <v>5993148</v>
      </c>
      <c r="D29" s="2"/>
      <c r="E29" s="2"/>
      <c r="F29" s="2"/>
      <c r="G29" s="2"/>
      <c r="H29" s="2"/>
      <c r="I29" s="2"/>
    </row>
    <row r="30" spans="1:9" x14ac:dyDescent="0.2">
      <c r="A30" s="31" t="s">
        <v>26</v>
      </c>
      <c r="B30" s="31" t="s">
        <v>64</v>
      </c>
      <c r="C30" s="32">
        <v>937660</v>
      </c>
      <c r="D30" s="2"/>
      <c r="E30" s="2"/>
      <c r="F30" s="2"/>
      <c r="G30" s="2"/>
      <c r="H30" s="2"/>
      <c r="I30" s="2"/>
    </row>
    <row r="31" spans="1:9" x14ac:dyDescent="0.2">
      <c r="A31" s="31" t="s">
        <v>27</v>
      </c>
      <c r="B31" s="31" t="s">
        <v>64</v>
      </c>
      <c r="C31" s="32">
        <v>1367115</v>
      </c>
      <c r="D31" s="2"/>
      <c r="E31" s="2"/>
      <c r="F31" s="2"/>
      <c r="G31" s="2"/>
      <c r="H31" s="2"/>
      <c r="I31" s="2"/>
    </row>
    <row r="32" spans="1:9" x14ac:dyDescent="0.2">
      <c r="A32" s="31" t="s">
        <v>28</v>
      </c>
      <c r="B32" s="31" t="s">
        <v>64</v>
      </c>
      <c r="C32" s="32">
        <v>10411321</v>
      </c>
      <c r="D32" s="2"/>
      <c r="E32" s="2"/>
      <c r="F32" s="2"/>
      <c r="G32" s="2"/>
      <c r="H32" s="2"/>
      <c r="I32" s="2"/>
    </row>
    <row r="33" spans="1:9" x14ac:dyDescent="0.2">
      <c r="A33" s="31" t="s">
        <v>29</v>
      </c>
      <c r="B33" s="31" t="s">
        <v>64</v>
      </c>
      <c r="C33" s="32">
        <v>16985928</v>
      </c>
      <c r="D33" s="2"/>
      <c r="E33" s="2"/>
      <c r="F33" s="2"/>
      <c r="G33" s="2"/>
      <c r="H33" s="2"/>
      <c r="I33" s="2"/>
    </row>
    <row r="34" spans="1:9" x14ac:dyDescent="0.2">
      <c r="A34" s="31" t="s">
        <v>30</v>
      </c>
      <c r="B34" s="31" t="s">
        <v>64</v>
      </c>
      <c r="C34" s="32">
        <v>5649767</v>
      </c>
      <c r="D34" s="2"/>
      <c r="E34" s="2"/>
      <c r="F34" s="2"/>
      <c r="G34" s="2"/>
      <c r="H34" s="2"/>
      <c r="I34" s="2"/>
    </row>
    <row r="35" spans="1:9" x14ac:dyDescent="0.2">
      <c r="A35" s="31" t="s">
        <v>31</v>
      </c>
      <c r="B35" s="31" t="s">
        <v>64</v>
      </c>
      <c r="C35" s="32">
        <v>3310196</v>
      </c>
      <c r="D35" s="2"/>
      <c r="E35" s="2"/>
      <c r="F35" s="2"/>
      <c r="G35" s="2"/>
      <c r="H35" s="2"/>
      <c r="I35" s="2"/>
    </row>
    <row r="36" spans="1:9" x14ac:dyDescent="0.2">
      <c r="A36" s="31" t="s">
        <v>32</v>
      </c>
      <c r="B36" s="31" t="s">
        <v>64</v>
      </c>
      <c r="C36" s="32">
        <v>794813</v>
      </c>
      <c r="D36" s="2"/>
      <c r="E36" s="2"/>
      <c r="F36" s="2"/>
      <c r="G36" s="2"/>
      <c r="H36" s="2"/>
      <c r="I36" s="2"/>
    </row>
    <row r="37" spans="1:9" x14ac:dyDescent="0.2">
      <c r="A37" s="31" t="s">
        <v>33</v>
      </c>
      <c r="B37" s="31" t="s">
        <v>64</v>
      </c>
      <c r="C37" s="32">
        <v>8836345</v>
      </c>
      <c r="D37" s="2"/>
      <c r="E37" s="2"/>
      <c r="F37" s="2"/>
      <c r="G37" s="2"/>
      <c r="H37" s="2"/>
      <c r="I37" s="2"/>
    </row>
    <row r="38" spans="1:9" x14ac:dyDescent="0.2">
      <c r="A38" s="31" t="s">
        <v>34</v>
      </c>
      <c r="B38" s="31" t="s">
        <v>64</v>
      </c>
      <c r="C38" s="32">
        <v>21628443</v>
      </c>
      <c r="D38" s="2"/>
      <c r="E38" s="2"/>
      <c r="F38" s="2"/>
      <c r="G38" s="2"/>
      <c r="H38" s="2"/>
      <c r="I38" s="2"/>
    </row>
    <row r="39" spans="1:9" x14ac:dyDescent="0.2">
      <c r="A39" s="31" t="s">
        <v>35</v>
      </c>
      <c r="B39" s="31" t="s">
        <v>64</v>
      </c>
      <c r="C39" s="32">
        <v>11450622</v>
      </c>
      <c r="D39" s="2"/>
      <c r="E39" s="2"/>
      <c r="F39" s="2"/>
      <c r="G39" s="2"/>
      <c r="H39" s="2"/>
      <c r="I39" s="2"/>
    </row>
    <row r="40" spans="1:9" x14ac:dyDescent="0.2">
      <c r="A40" s="31" t="s">
        <v>36</v>
      </c>
      <c r="B40" s="31" t="s">
        <v>64</v>
      </c>
      <c r="C40" s="32">
        <v>26674775</v>
      </c>
      <c r="D40" s="2"/>
      <c r="E40" s="2"/>
      <c r="F40" s="2"/>
      <c r="G40" s="2"/>
      <c r="H40" s="2"/>
      <c r="I40" s="2"/>
    </row>
    <row r="41" spans="1:9" x14ac:dyDescent="0.2">
      <c r="A41" s="31" t="s">
        <v>37</v>
      </c>
      <c r="B41" s="31" t="s">
        <v>64</v>
      </c>
      <c r="C41" s="32">
        <v>4698372</v>
      </c>
      <c r="D41" s="2"/>
      <c r="E41" s="2"/>
      <c r="F41" s="2"/>
      <c r="G41" s="2"/>
      <c r="H41" s="2"/>
      <c r="I41" s="2"/>
    </row>
    <row r="42" spans="1:9" x14ac:dyDescent="0.2">
      <c r="A42" s="31" t="s">
        <v>38</v>
      </c>
      <c r="B42" s="31" t="s">
        <v>64</v>
      </c>
      <c r="C42" s="32">
        <v>14563030</v>
      </c>
      <c r="D42" s="2"/>
      <c r="E42" s="2"/>
      <c r="F42" s="2"/>
      <c r="G42" s="2"/>
      <c r="H42" s="2"/>
      <c r="I42" s="2"/>
    </row>
    <row r="43" spans="1:9" x14ac:dyDescent="0.2">
      <c r="A43" s="31" t="s">
        <v>39</v>
      </c>
      <c r="B43" s="31" t="s">
        <v>64</v>
      </c>
      <c r="C43" s="32">
        <v>3452127</v>
      </c>
      <c r="D43" s="2"/>
      <c r="E43" s="2"/>
      <c r="F43" s="2"/>
      <c r="G43" s="2"/>
      <c r="H43" s="2"/>
      <c r="I43" s="2"/>
    </row>
    <row r="44" spans="1:9" x14ac:dyDescent="0.2">
      <c r="A44" s="31" t="s">
        <v>40</v>
      </c>
      <c r="B44" s="31" t="s">
        <v>64</v>
      </c>
      <c r="C44" s="32">
        <v>2092337</v>
      </c>
      <c r="D44" s="2"/>
      <c r="E44" s="2"/>
      <c r="F44" s="2"/>
      <c r="G44" s="2"/>
      <c r="H44" s="2"/>
      <c r="I44" s="2"/>
    </row>
    <row r="45" spans="1:9" x14ac:dyDescent="0.2">
      <c r="A45" s="31" t="s">
        <v>41</v>
      </c>
      <c r="B45" s="31" t="s">
        <v>64</v>
      </c>
      <c r="C45" s="32">
        <v>22254771</v>
      </c>
      <c r="D45" s="2"/>
      <c r="E45" s="2"/>
      <c r="F45" s="2"/>
      <c r="G45" s="2"/>
      <c r="H45" s="2"/>
      <c r="I45" s="2"/>
    </row>
    <row r="46" spans="1:9" x14ac:dyDescent="0.2">
      <c r="A46" s="31" t="s">
        <v>42</v>
      </c>
      <c r="B46" s="31" t="s">
        <v>64</v>
      </c>
      <c r="C46" s="32">
        <v>23487280</v>
      </c>
      <c r="D46" s="2"/>
      <c r="E46" s="2"/>
      <c r="F46" s="2"/>
      <c r="G46" s="2"/>
      <c r="H46" s="2"/>
      <c r="I46" s="2"/>
    </row>
    <row r="47" spans="1:9" x14ac:dyDescent="0.2">
      <c r="A47" s="31" t="s">
        <v>43</v>
      </c>
      <c r="B47" s="31" t="s">
        <v>64</v>
      </c>
      <c r="C47" s="32">
        <v>1774595</v>
      </c>
      <c r="D47" s="2"/>
      <c r="E47" s="2"/>
      <c r="F47" s="2"/>
      <c r="G47" s="2"/>
      <c r="H47" s="2"/>
      <c r="I47" s="2"/>
    </row>
    <row r="48" spans="1:9" x14ac:dyDescent="0.2">
      <c r="A48" s="31" t="s">
        <v>44</v>
      </c>
      <c r="B48" s="31" t="s">
        <v>64</v>
      </c>
      <c r="C48" s="32">
        <v>14719611</v>
      </c>
      <c r="D48" s="2"/>
      <c r="E48" s="2"/>
      <c r="F48" s="2"/>
      <c r="G48" s="2"/>
      <c r="H48" s="2"/>
      <c r="I48" s="2"/>
    </row>
    <row r="49" spans="1:9" x14ac:dyDescent="0.2">
      <c r="A49" s="31" t="s">
        <v>45</v>
      </c>
      <c r="B49" s="31" t="s">
        <v>64</v>
      </c>
      <c r="C49" s="32">
        <v>8166981</v>
      </c>
      <c r="D49" s="2"/>
      <c r="E49" s="2"/>
      <c r="F49" s="2"/>
      <c r="G49" s="2"/>
      <c r="H49" s="2"/>
      <c r="I49" s="2"/>
    </row>
    <row r="50" spans="1:9" x14ac:dyDescent="0.2">
      <c r="A50" s="31" t="s">
        <v>46</v>
      </c>
      <c r="B50" s="31" t="s">
        <v>64</v>
      </c>
      <c r="C50" s="32">
        <v>4211228</v>
      </c>
      <c r="D50" s="2"/>
      <c r="E50" s="2"/>
      <c r="F50" s="2"/>
      <c r="G50" s="2"/>
      <c r="H50" s="2"/>
      <c r="I50" s="2"/>
    </row>
    <row r="51" spans="1:9" x14ac:dyDescent="0.2">
      <c r="A51" s="31" t="s">
        <v>47</v>
      </c>
      <c r="B51" s="31" t="s">
        <v>64</v>
      </c>
      <c r="C51" s="32">
        <v>10266643</v>
      </c>
      <c r="D51" s="2"/>
      <c r="E51" s="2"/>
      <c r="F51" s="2"/>
      <c r="G51" s="2"/>
      <c r="H51" s="2"/>
      <c r="I51" s="2"/>
    </row>
    <row r="52" spans="1:9" x14ac:dyDescent="0.2">
      <c r="A52" s="31" t="s">
        <v>48</v>
      </c>
      <c r="B52" s="31" t="s">
        <v>64</v>
      </c>
      <c r="C52" s="32">
        <v>3994211</v>
      </c>
      <c r="D52" s="2"/>
      <c r="E52" s="2"/>
      <c r="F52" s="2"/>
      <c r="G52" s="2"/>
      <c r="H52" s="2"/>
      <c r="I52" s="2"/>
    </row>
    <row r="53" spans="1:9" x14ac:dyDescent="0.2">
      <c r="A53" s="31" t="s">
        <v>49</v>
      </c>
      <c r="B53" s="31" t="s">
        <v>64</v>
      </c>
      <c r="C53" s="32">
        <v>6028860</v>
      </c>
      <c r="D53" s="2"/>
      <c r="E53" s="2"/>
      <c r="F53" s="2"/>
      <c r="G53" s="2"/>
      <c r="H53" s="2"/>
      <c r="I53" s="2"/>
    </row>
    <row r="54" spans="1:9" x14ac:dyDescent="0.2">
      <c r="A54" s="2"/>
      <c r="B54" s="2"/>
      <c r="C54" s="2"/>
      <c r="D54" s="2"/>
      <c r="E54" s="2"/>
      <c r="F54" s="2"/>
      <c r="G54" s="2"/>
      <c r="H54" s="2"/>
      <c r="I54" s="2"/>
    </row>
    <row r="55" spans="1:9" ht="15" x14ac:dyDescent="0.25">
      <c r="A55" s="33" t="s">
        <v>50</v>
      </c>
      <c r="B55" s="33"/>
      <c r="C55" s="34">
        <f>SUM(C7:C53)</f>
        <v>435000000</v>
      </c>
      <c r="D55" s="2"/>
      <c r="E55" s="2"/>
      <c r="F55" s="2"/>
      <c r="G55" s="2"/>
      <c r="H55" s="2"/>
      <c r="I55" s="2"/>
    </row>
    <row r="56" spans="1:9" x14ac:dyDescent="0.2">
      <c r="A56" s="2"/>
      <c r="B56" s="2"/>
      <c r="C56" s="2"/>
      <c r="D56" s="2"/>
      <c r="E56" s="2"/>
      <c r="F56" s="2"/>
      <c r="G56" s="2"/>
      <c r="H56" s="2"/>
      <c r="I56" s="2"/>
    </row>
  </sheetData>
  <mergeCells count="1">
    <mergeCell ref="A3:I5"/>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F877B8D1F6C6E4D8546F0137E4E68C6" ma:contentTypeVersion="3" ma:contentTypeDescription="Skapa ett nytt dokument." ma:contentTypeScope="" ma:versionID="c34ac8b703d5bff026a97059d185810d">
  <xsd:schema xmlns:xsd="http://www.w3.org/2001/XMLSchema" xmlns:xs="http://www.w3.org/2001/XMLSchema" xmlns:p="http://schemas.microsoft.com/office/2006/metadata/properties" xmlns:ns2="b395dfbd-d4fe-4440-a54d-a37fb0790002" targetNamespace="http://schemas.microsoft.com/office/2006/metadata/properties" ma:root="true" ma:fieldsID="c484c9086bf163f1fac9c12d563c4fbd" ns2:_="">
    <xsd:import namespace="b395dfbd-d4fe-4440-a54d-a37fb0790002"/>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5dfbd-d4fe-4440-a54d-a37fb07900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0B44FD-0CE2-430C-B730-C68C1C9C96ED}">
  <ds:schemaRefs>
    <ds:schemaRef ds:uri="http://schemas.microsoft.com/sharepoint/v3/contenttype/forms"/>
  </ds:schemaRefs>
</ds:datastoreItem>
</file>

<file path=customXml/itemProps2.xml><?xml version="1.0" encoding="utf-8"?>
<ds:datastoreItem xmlns:ds="http://schemas.openxmlformats.org/officeDocument/2006/customXml" ds:itemID="{E7E0C8A6-946C-424B-AAB4-CF7FD91A3D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3C3E2D2-9FB8-4D6C-9EDA-5DD639FF1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5dfbd-d4fe-4440-a54d-a37fb0790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Yrkesvux</vt:lpstr>
      <vt:lpstr>Yrkesvux kombination</vt:lpstr>
      <vt:lpstr>Lärlingsvux</vt:lpstr>
      <vt:lpstr>Lärlingsvux kombination</vt:lpstr>
      <vt:lpstr>Yrkesförare</vt:lpstr>
      <vt:lpstr>Fördelning av EU-medel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Bech</dc:creator>
  <cp:lastModifiedBy>Katarina Bech</cp:lastModifiedBy>
  <dcterms:created xsi:type="dcterms:W3CDTF">2021-01-19T13:48:32Z</dcterms:created>
  <dcterms:modified xsi:type="dcterms:W3CDTF">2023-12-05T09:55:01Z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0x0101007F877B8D1F6C6E4D8546F0137E4E68C6</vt:lpwstr>
  </property>
</Properties>
</file>