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J:\HLS\Regionalt yrkesvux\2. Handläggning\Bidragsöverskridande\2020\Underlag för utlämning\"/>
    </mc:Choice>
  </mc:AlternateContent>
  <xr:revisionPtr revIDLastSave="0" documentId="13_ncr:1_{B87E9D0E-3C9D-4DD5-8AED-52121892D0D0}" xr6:coauthVersionLast="47" xr6:coauthVersionMax="47" xr10:uidLastSave="{00000000-0000-0000-0000-000000000000}"/>
  <bookViews>
    <workbookView xWindow="-28920" yWindow="-120" windowWidth="29040" windowHeight="17640" tabRatio="596" xr2:uid="{2AC1F7CA-DAB9-4A4B-891C-AD200423C2CF}"/>
  </bookViews>
  <sheets>
    <sheet name="Yrkesvux" sheetId="1" r:id="rId1"/>
    <sheet name="Yrkesvux sfi sva" sheetId="7" r:id="rId2"/>
    <sheet name="Lärlingsvux" sheetId="2" r:id="rId3"/>
    <sheet name="Blad2" sheetId="6" state="hidden" r:id="rId4"/>
    <sheet name="Lärlingsvux sfi sva" sheetId="8" r:id="rId5"/>
    <sheet name="Yrkesförare" sheetId="3" r:id="rId6"/>
    <sheet name="Fördelning av EU-medel" sheetId="12" r:id="rId7"/>
    <sheet name="Extra regvux" sheetId="10" r:id="rId8"/>
  </sheets>
  <definedNames>
    <definedName name="_xlnm._FilterDatabase" localSheetId="7" hidden="1">'Extra regvux'!$A$2:$C$49</definedName>
    <definedName name="_xlnm._FilterDatabase" localSheetId="2" hidden="1">Lärlingsvux!$A$2:$E$44</definedName>
    <definedName name="_xlnm._FilterDatabase" localSheetId="4" hidden="1">'Lärlingsvux sfi sva'!$A$2:$E$44</definedName>
    <definedName name="_xlnm._FilterDatabase" localSheetId="5" hidden="1">Yrkesförare!$A$2:$D$40</definedName>
    <definedName name="_xlnm._FilterDatabase" localSheetId="0" hidden="1">Yrkesvux!$A$2:$G$49</definedName>
    <definedName name="_xlnm._FilterDatabase" localSheetId="1" hidden="1">'Yrkesvux sfi sva'!$A$2:$G$49</definedName>
    <definedName name="_xlnm.Print_Area" localSheetId="7">'Extra regvux'!$A$2:$E$49</definedName>
    <definedName name="_xlnm.Print_Area" localSheetId="2">Lärlingsvux!$A$2:$G$44</definedName>
    <definedName name="_xlnm.Print_Area" localSheetId="4">'Lärlingsvux sfi sva'!$A$2:$G$44</definedName>
    <definedName name="_xlnm.Print_Area" localSheetId="0">Yrkesvux!$A$2:$I$49</definedName>
    <definedName name="_xlnm.Print_Area" localSheetId="1">'Yrkesvux sfi sva'!$A$2:$I$49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3" i="12" l="1"/>
  <c r="E20" i="10" l="1"/>
  <c r="E29" i="10"/>
  <c r="E32" i="10"/>
  <c r="E36" i="10"/>
  <c r="E40" i="10"/>
  <c r="E41" i="10"/>
  <c r="E45" i="10"/>
  <c r="E48" i="10"/>
  <c r="E3" i="10"/>
  <c r="E41" i="3"/>
  <c r="D41" i="3"/>
  <c r="C41" i="3"/>
  <c r="B51" i="10"/>
  <c r="E15" i="10"/>
  <c r="E27" i="10"/>
  <c r="E23" i="10"/>
  <c r="E25" i="10"/>
  <c r="E12" i="10"/>
  <c r="E31" i="10"/>
  <c r="E42" i="10"/>
  <c r="E16" i="10"/>
  <c r="E38" i="10"/>
  <c r="E14" i="10"/>
  <c r="E9" i="10"/>
  <c r="E4" i="10"/>
  <c r="E44" i="10"/>
  <c r="E47" i="10"/>
  <c r="E34" i="10"/>
  <c r="E5" i="10"/>
  <c r="E10" i="10"/>
  <c r="E26" i="10"/>
  <c r="E11" i="10"/>
  <c r="E46" i="10"/>
  <c r="E13" i="10"/>
  <c r="E33" i="10"/>
  <c r="E22" i="10"/>
  <c r="E21" i="10"/>
  <c r="E19" i="10"/>
  <c r="E43" i="10"/>
  <c r="E30" i="10"/>
  <c r="E18" i="10"/>
  <c r="E24" i="10"/>
  <c r="E6" i="10"/>
  <c r="E17" i="10"/>
  <c r="E8" i="10"/>
  <c r="E7" i="10"/>
  <c r="E28" i="10"/>
  <c r="E35" i="10"/>
  <c r="E37" i="10"/>
  <c r="E39" i="10"/>
  <c r="D51" i="10" l="1"/>
  <c r="C51" i="10"/>
  <c r="E51" i="10" s="1"/>
  <c r="G51" i="7"/>
  <c r="H51" i="7"/>
  <c r="I39" i="1"/>
  <c r="I36" i="1"/>
  <c r="I37" i="1"/>
  <c r="I35" i="1"/>
  <c r="I29" i="1"/>
  <c r="I7" i="1"/>
  <c r="I8" i="1"/>
  <c r="I17" i="1"/>
  <c r="I6" i="1"/>
  <c r="I45" i="1"/>
  <c r="I25" i="1"/>
  <c r="I18" i="1"/>
  <c r="I31" i="1"/>
  <c r="I43" i="1"/>
  <c r="I33" i="1"/>
  <c r="I19" i="1"/>
  <c r="I21" i="1"/>
  <c r="I23" i="1"/>
  <c r="I13" i="1"/>
  <c r="I46" i="1"/>
  <c r="I11" i="1"/>
  <c r="I27" i="1"/>
  <c r="I10" i="1"/>
  <c r="I40" i="1"/>
  <c r="I3" i="1"/>
  <c r="I5" i="1"/>
  <c r="I34" i="1"/>
  <c r="I20" i="1"/>
  <c r="I47" i="1"/>
  <c r="I22" i="1"/>
  <c r="I44" i="1"/>
  <c r="I4" i="1"/>
  <c r="I9" i="1"/>
  <c r="I14" i="1"/>
  <c r="I38" i="1"/>
  <c r="I16" i="1"/>
  <c r="I48" i="1"/>
  <c r="I42" i="1"/>
  <c r="I32" i="1"/>
  <c r="I12" i="1"/>
  <c r="I26" i="1"/>
  <c r="I30" i="1"/>
  <c r="I41" i="1"/>
  <c r="I24" i="1"/>
  <c r="I28" i="1"/>
  <c r="I15" i="1"/>
  <c r="H41" i="3" l="1"/>
  <c r="G41" i="3"/>
  <c r="F41" i="3"/>
  <c r="I31" i="3"/>
  <c r="I5" i="3"/>
  <c r="I24" i="3"/>
  <c r="I15" i="3"/>
  <c r="I35" i="3"/>
  <c r="I22" i="3"/>
  <c r="I11" i="3"/>
  <c r="I16" i="3"/>
  <c r="I25" i="3"/>
  <c r="I27" i="3"/>
  <c r="I17" i="3"/>
  <c r="I14" i="3"/>
  <c r="I20" i="3"/>
  <c r="I28" i="3"/>
  <c r="I9" i="3"/>
  <c r="I8" i="3"/>
  <c r="I7" i="3"/>
  <c r="I32" i="3"/>
  <c r="I4" i="3"/>
  <c r="I29" i="3"/>
  <c r="I18" i="3"/>
  <c r="I36" i="3"/>
  <c r="I19" i="3"/>
  <c r="I34" i="3"/>
  <c r="I3" i="3"/>
  <c r="I6" i="3"/>
  <c r="I10" i="3"/>
  <c r="I30" i="3"/>
  <c r="I13" i="3"/>
  <c r="I37" i="3"/>
  <c r="I33" i="3"/>
  <c r="I26" i="3"/>
  <c r="I21" i="3"/>
  <c r="I23" i="3"/>
  <c r="I12" i="3"/>
  <c r="H48" i="8"/>
  <c r="G48" i="8"/>
  <c r="I41" i="3" l="1"/>
  <c r="I37" i="8" l="1"/>
  <c r="I38" i="8"/>
  <c r="I36" i="8"/>
  <c r="I25" i="8"/>
  <c r="I30" i="8"/>
  <c r="I6" i="8"/>
  <c r="I26" i="8"/>
  <c r="I7" i="8"/>
  <c r="I16" i="8"/>
  <c r="I40" i="8"/>
  <c r="I3" i="8"/>
  <c r="I13" i="8"/>
  <c r="I17" i="8"/>
  <c r="I31" i="8"/>
  <c r="I33" i="8"/>
  <c r="I18" i="8"/>
  <c r="I20" i="8"/>
  <c r="I23" i="8"/>
  <c r="I34" i="8"/>
  <c r="I11" i="8"/>
  <c r="I10" i="8"/>
  <c r="I27" i="8"/>
  <c r="I9" i="8"/>
  <c r="I41" i="8"/>
  <c r="I5" i="8"/>
  <c r="I35" i="8"/>
  <c r="I19" i="8"/>
  <c r="I45" i="8"/>
  <c r="I21" i="8"/>
  <c r="I44" i="8"/>
  <c r="I4" i="8"/>
  <c r="I8" i="8"/>
  <c r="I12" i="8"/>
  <c r="I39" i="8"/>
  <c r="I15" i="8"/>
  <c r="I46" i="8"/>
  <c r="I42" i="8"/>
  <c r="I32" i="8"/>
  <c r="I29" i="8"/>
  <c r="I43" i="8"/>
  <c r="I24" i="8"/>
  <c r="I28" i="8"/>
  <c r="I22" i="8"/>
  <c r="I14" i="8"/>
  <c r="H49" i="2" l="1"/>
  <c r="G49" i="2"/>
  <c r="F48" i="8" l="1"/>
  <c r="I48" i="8" s="1"/>
  <c r="E48" i="8"/>
  <c r="D48" i="8"/>
  <c r="C48" i="8"/>
  <c r="B48" i="8"/>
  <c r="F51" i="7"/>
  <c r="E51" i="7"/>
  <c r="D51" i="7"/>
  <c r="C51" i="7"/>
  <c r="B51" i="7"/>
  <c r="B41" i="3"/>
  <c r="I51" i="7" l="1"/>
  <c r="C51" i="1"/>
  <c r="D51" i="1"/>
  <c r="E51" i="1"/>
  <c r="B51" i="1"/>
  <c r="C49" i="2"/>
  <c r="D49" i="2"/>
  <c r="E49" i="2"/>
  <c r="B49" i="2"/>
  <c r="F51" i="1" l="1"/>
  <c r="F49" i="2"/>
  <c r="I49" i="2" s="1"/>
  <c r="G51" i="1" l="1"/>
  <c r="I51" i="1" s="1"/>
  <c r="H51" i="1" l="1"/>
</calcChain>
</file>

<file path=xl/sharedStrings.xml><?xml version="1.0" encoding="utf-8"?>
<sst xmlns="http://schemas.openxmlformats.org/spreadsheetml/2006/main" count="993" uniqueCount="157">
  <si>
    <t>Huvudsökande kommun</t>
  </si>
  <si>
    <t>BENGTSFORS KOMMUN</t>
  </si>
  <si>
    <t>BORÅS KOMMUN</t>
  </si>
  <si>
    <t>EKSJÖ KOMMUN</t>
  </si>
  <si>
    <t>ESKILSTUNA KOMMUN</t>
  </si>
  <si>
    <t>ESLÖVS KOMMUN</t>
  </si>
  <si>
    <t>GISLAVEDS KOMMUN</t>
  </si>
  <si>
    <t>GOTLANDS KOMMUN</t>
  </si>
  <si>
    <t>GÄVLE KOMMUN</t>
  </si>
  <si>
    <t>GÖTEBORGS KOMMUN</t>
  </si>
  <si>
    <t>HALMSTADS KOMMUN</t>
  </si>
  <si>
    <t>HANINGE KOMMUN</t>
  </si>
  <si>
    <t>HAPARANDA KOMMUN</t>
  </si>
  <si>
    <t>HELSINGBORGS KOMMUN</t>
  </si>
  <si>
    <t>HUDIKSVALLS KOMMUN</t>
  </si>
  <si>
    <t>HÄLLEFORS KOMMUN</t>
  </si>
  <si>
    <t>Hälsinglands Utbildningsförbund</t>
  </si>
  <si>
    <t>JÄRFÄLLA KOMMUN</t>
  </si>
  <si>
    <t>JÖNKÖPINGS KOMMUN</t>
  </si>
  <si>
    <t>KALMAR KOMMUN</t>
  </si>
  <si>
    <t>KARLSHAMNS KOMMUN</t>
  </si>
  <si>
    <t>KARLSTADS KOMMUN</t>
  </si>
  <si>
    <t>KRISTIANSTADS KOMMUN</t>
  </si>
  <si>
    <t>KUNGSÖRS KOMMUN</t>
  </si>
  <si>
    <t>LAPPLANDS KOMMUNALFÖRBUND</t>
  </si>
  <si>
    <t>LJUNGBY KOMMUN</t>
  </si>
  <si>
    <t>MALUNG-SÄLENS KOMMUN</t>
  </si>
  <si>
    <t>MOTALA KOMMUN</t>
  </si>
  <si>
    <t>MUNKEDALS KOMMUN</t>
  </si>
  <si>
    <t>NORRA VÄSTMANLANDS UTBILDNINGSFÖRBUND</t>
  </si>
  <si>
    <t>NYKÖPINGS KOMMUN</t>
  </si>
  <si>
    <t>OSKARSHAMNS KOMMUN</t>
  </si>
  <si>
    <t>PITEÅ KOMMUN</t>
  </si>
  <si>
    <t>SKÖVDE KOMMUN</t>
  </si>
  <si>
    <t>STOCKHOLMS KOMMUN</t>
  </si>
  <si>
    <t>SUNDBYBERGS KOMMUN</t>
  </si>
  <si>
    <t>Sundsvalls kommun</t>
  </si>
  <si>
    <t>SÖDERTÄLJE KOMMUN</t>
  </si>
  <si>
    <t>UDDEVALLA KOMMUN</t>
  </si>
  <si>
    <t>UPPSALA KOMMUN</t>
  </si>
  <si>
    <t>VILHELMINA KOMMUN</t>
  </si>
  <si>
    <t>VÄRMDÖ KOMMUN</t>
  </si>
  <si>
    <t>VÄSTERVIKS KOMMUN</t>
  </si>
  <si>
    <t>VÄSTERÅS KOMMUN</t>
  </si>
  <si>
    <t>VÄXJÖ KOMMUN</t>
  </si>
  <si>
    <t>YSTAD KOMMUN</t>
  </si>
  <si>
    <t>ÖREBRO KOMMUN</t>
  </si>
  <si>
    <t>ÖRNSKÖLDSVIKS KOMMUN</t>
  </si>
  <si>
    <t>ÖSTERSUNDS KOMMUN</t>
  </si>
  <si>
    <t>SUMMA</t>
  </si>
  <si>
    <t>ALVESTA KOMMUN</t>
  </si>
  <si>
    <t>Kunskapsförbundet Väst</t>
  </si>
  <si>
    <t>LIDINGÖ KOMMUN</t>
  </si>
  <si>
    <t>NORRKÖPINGS KOMMUN</t>
  </si>
  <si>
    <t>NYNÄSHAMNS KOMMUN</t>
  </si>
  <si>
    <t>SJÖBO KOMMUN</t>
  </si>
  <si>
    <t>TRANÅS KOMMUN</t>
  </si>
  <si>
    <t>UMEÅ KOMMUN</t>
  </si>
  <si>
    <t>Ej nyttjat</t>
  </si>
  <si>
    <t>Totalt beviljat</t>
  </si>
  <si>
    <t>Totalt redovisat</t>
  </si>
  <si>
    <r>
      <rPr>
        <b/>
        <sz val="11"/>
        <color theme="1"/>
        <rFont val="Calibri"/>
        <family val="2"/>
        <scheme val="minor"/>
      </rPr>
      <t>Återkrav ej nyttjat bidraget</t>
    </r>
    <r>
      <rPr>
        <sz val="11"/>
        <color theme="1"/>
        <rFont val="Calibri"/>
        <family val="2"/>
        <scheme val="minor"/>
      </rPr>
      <t xml:space="preserve">
Ni har skickat in en redovisning som visar att ni inte har använt hela det bidrag ni blivit beviljade i statsbidrag för yrkesvux och yrkesvux i kombination med sfi och sva bidragsåret 2018. Enligt 37 § i förordningen (2016:937) ska ni betala tillbaka det belopp ni inte använt. </t>
    </r>
  </si>
  <si>
    <r>
      <rPr>
        <b/>
        <sz val="11"/>
        <color theme="1"/>
        <rFont val="Calibri"/>
        <family val="2"/>
        <scheme val="minor"/>
      </rPr>
      <t>Återkrav orienteringskurser</t>
    </r>
    <r>
      <rPr>
        <sz val="11"/>
        <color theme="1"/>
        <rFont val="Calibri"/>
        <family val="2"/>
        <scheme val="minor"/>
      </rPr>
      <t xml:space="preserve">
Ni har redovisat för många verksamhetspoäng i orienteringskurser. Vi har räknat bort verksamhetspoäng i dessa kurser och beloppet ni ska återbetala har därför ökat något jämfört med beloppet i den redovisning ni skickade in. Enligt 37 § i förordningen (2016:937) är ni återbetalningsskyldiga om något av villkoren för bidraget inte följs.
Villkor för orienteringskurser regleras av § 21 i förordningen (2016:937) om statsbidrag för regional yrkesinriktad utbildning.</t>
    </r>
  </si>
  <si>
    <r>
      <rPr>
        <b/>
        <sz val="11"/>
        <color theme="1"/>
        <rFont val="Calibri"/>
        <family val="2"/>
        <scheme val="minor"/>
      </rPr>
      <t>Återkrav kurser i vissa ämnen</t>
    </r>
    <r>
      <rPr>
        <sz val="11"/>
        <color theme="1"/>
        <rFont val="Calibri"/>
        <family val="2"/>
        <scheme val="minor"/>
      </rPr>
      <t xml:space="preserve">
Ni har redovisat för hög andel verksamhetspoäng i kurser i vissa ämnen. Vi har räknat bort verksamhetspoäng i dessa kurser och beloppet ni ska återbetala har därför ökat något jämfört med beloppet i den redovisning ni skickade in. Enligt 37 § i förordningen (2016:937) är ni återbetalningsskyldiga om något av villkoren för bidraget inte följs.
Villkor för kurser i vissa ämnen regleras av § 22 i förordningen (2016:937) om statsbidrag för regional yrkesinriktad utbildning.</t>
    </r>
  </si>
  <si>
    <r>
      <rPr>
        <b/>
        <sz val="11"/>
        <color theme="1"/>
        <rFont val="Calibri"/>
        <family val="2"/>
        <scheme val="minor"/>
      </rPr>
      <t>Återkrav flera skäl</t>
    </r>
    <r>
      <rPr>
        <sz val="11"/>
        <color theme="1"/>
        <rFont val="Calibri"/>
        <family val="2"/>
        <scheme val="minor"/>
      </rPr>
      <t xml:space="preserve">
Ert återkrav grundar sig på:
1.	Bidrag som inte använts
2.	För många verksamhetspoäng i orienteringskurser
3.	För hög andel verksamhetspoäng i kurser i vissa ämnen</t>
    </r>
  </si>
  <si>
    <r>
      <rPr>
        <b/>
        <sz val="11"/>
        <color theme="1"/>
        <rFont val="Calibri"/>
        <family val="2"/>
        <scheme val="minor"/>
      </rPr>
      <t>Återkrav flera skäl</t>
    </r>
    <r>
      <rPr>
        <sz val="11"/>
        <color theme="1"/>
        <rFont val="Calibri"/>
        <family val="2"/>
        <scheme val="minor"/>
      </rPr>
      <t xml:space="preserve">
Ert återkrav grundar sig på:
1.	Bidrag som inte använts
2.	För många verksamhetspoäng i orienteringskurser</t>
    </r>
  </si>
  <si>
    <r>
      <rPr>
        <b/>
        <sz val="11"/>
        <color theme="1"/>
        <rFont val="Calibri"/>
        <family val="2"/>
        <scheme val="minor"/>
      </rPr>
      <t>Återkrav flera skäl</t>
    </r>
    <r>
      <rPr>
        <sz val="11"/>
        <color theme="1"/>
        <rFont val="Calibri"/>
        <family val="2"/>
        <scheme val="minor"/>
      </rPr>
      <t xml:space="preserve">
Ert återkrav grundar sig på:
1.	Bidrag som inte använts
2.	För hög andel verksamhetspoäng i kurser i vissa ämnen</t>
    </r>
  </si>
  <si>
    <t>Ej nyttjat och Orienteringskurser</t>
  </si>
  <si>
    <t>Ej nyttjat och vissa kurser</t>
  </si>
  <si>
    <t>Ej nyttjat, orienteringskurser och vissa kurser</t>
  </si>
  <si>
    <r>
      <rPr>
        <b/>
        <sz val="11"/>
        <color theme="1"/>
        <rFont val="Calibri"/>
        <family val="2"/>
        <scheme val="minor"/>
      </rPr>
      <t xml:space="preserve">Information om återkravet </t>
    </r>
    <r>
      <rPr>
        <sz val="11"/>
        <color theme="1"/>
        <rFont val="Calibri"/>
        <family val="2"/>
        <scheme val="minor"/>
      </rPr>
      <t xml:space="preserve">
Beloppet ni ska återbetala består av 228 937 kr i yrkesvux och 1 040 625 kr i yrkesvux i kombination med sfi och sva.</t>
    </r>
  </si>
  <si>
    <t>Information om återkravet 
Beloppet ni ska återbetala består av 11 577 143 kr i yrkesvux och 1 025 000 kr i yrkesvux i kombination med sfi och sva.</t>
  </si>
  <si>
    <t>Information om återkravet 
Beloppet ni ska återbetala består av 1 429 092 kr i yrkesvux och 3 136 337 kr i yrkesvux i kombination med sfi och sva.</t>
  </si>
  <si>
    <t>Information om återkravet 
Beloppet ni ska återbetala består av 9 405 231 kr i yrkesvux och 247 812 kr i yrkesvux i kombination med sfi och sva.</t>
  </si>
  <si>
    <t>Information om återkravet 
Beloppet ni ska återbetala består av 6 980 718 kr i yrkesvux och 1 336 250 kr i yrkesvux i kombination med sfi och sva.</t>
  </si>
  <si>
    <t>Information om återkravet 
Beloppet ni ska återbetala består av 4 211 354 kr i yrkesvux och 752 750 kr i yrkesvux i kombination med sfi och sva.</t>
  </si>
  <si>
    <t>Information om återkravet 
Beloppet ni ska återbetala består av 15 118 919 kr i yrkesvux och 9 540 358 kr i yrkesvux i kombination med sfi och sva.</t>
  </si>
  <si>
    <t>Information om återkravet 
Beloppet ni ska återbetala består av 2 037 012 kr i yrkesvux och 7 067 475 kr i yrkesvux i kombination med sfi och sva.</t>
  </si>
  <si>
    <t>Information om återkravet 
Beloppet ni ska återbetala består av 1 118 342 kr i yrkesvux och 175 000 kr i yrkesvux i kombination med sfi och sva.</t>
  </si>
  <si>
    <t>Information om återkravet 
Beloppet ni ska återbetala består av 12 979 156 kr i yrkesvux och 1 079 487 kr i yrkesvux i kombination med sfi och sva.</t>
  </si>
  <si>
    <t>Information om återkravet 
Beloppet ni ska återbetala består av 4 974 837 kr i yrkesvux och 6 344 143 kr i yrkesvux i kombination med sfi och sva.</t>
  </si>
  <si>
    <t>Information om återkravet 
Beloppet ni ska återbetala består av 2 906 906 kr i yrkesvux och 1 340 000 kr i yrkesvux i kombination med sfi och sva.</t>
  </si>
  <si>
    <t>Information om återkravet 
Beloppet ni ska återbetala består av 2 159 406 kr i yrkesvux och 380 750 kr i yrkesvux i kombination med sfi och sva.</t>
  </si>
  <si>
    <t>Information om återkravet 
Beloppet ni ska återbetala består av 7 610 400 kr i yrkesvux och 599 093 kr i yrkesvux i kombination med sfi och sva.</t>
  </si>
  <si>
    <t>Information om återkravet 
Beloppet ni ska återbetala består av 562 768 kr i yrkesvux och 776 406 kr i yrkesvux i kombination med sfi och sva.</t>
  </si>
  <si>
    <t>Information om återkravet 
Beloppet ni ska återbetala består av 9 313 564 kr i yrkesvux och 789 843 kr i yrkesvux i kombination med sfi och sva.</t>
  </si>
  <si>
    <t>Information om återkravet 
Beloppet ni ska återbetala består av 11 531 231 kr i yrkesvux och 4 323 850 kr i yrkesvux i kombination med sfi och sva.</t>
  </si>
  <si>
    <t>Information om återkravet 
Beloppet ni ska återbetala består av 36 918 kr i yrkesvux och 732 656 kr i yrkesvux i kombination med sfi och sva.</t>
  </si>
  <si>
    <t>Information om återkravet 
Beloppet ni ska återbetala består av 2 082 868 kr i yrkesvux och 350 000 kr i yrkesvux i kombination med sfi och sva.</t>
  </si>
  <si>
    <t>Information om återkravet 
Beloppet ni ska återbetala består av 1 981 656 kr i yrkesvux och 854 687 kr i yrkesvux i kombination med sfi och sva.</t>
  </si>
  <si>
    <t>Information om återkravet 
Beloppet ni ska återbetala består av 17 920 168 kr i yrkesvux och 1 578 kr i yrkesvux i kombination med sfi och sva.</t>
  </si>
  <si>
    <t>Information om återkravet 
Beloppet ni ska återbetala består av 48 129 675 kr i yrkesvux och 3 605 625 kr i yrkesvux i kombination med sfi och sva.</t>
  </si>
  <si>
    <t>Information om återkravet 
Beloppet ni ska återbetala består av 779 500 kr i yrkesvux och 256 250 kr i yrkesvux i kombination med sfi och sva.</t>
  </si>
  <si>
    <t>Information om återkravet 
Beloppet ni ska återbetala består av 8 933 531 kr i yrkesvux och 850 000 kr i yrkesvux i kombination med sfi och sva.</t>
  </si>
  <si>
    <t>Information om återkravet 
Beloppet ni ska återbetala består av 512 887 kr i yrkesvux och 311 312 kr i yrkesvux i kombination med sfi och sva.</t>
  </si>
  <si>
    <t>Information om återkravet 
Beloppet ni ska återbetala består av 7 164 171 kr i yrkesvux och 282 706 kr i yrkesvux i kombination med sfi och sva.</t>
  </si>
  <si>
    <t>Information om återkravet 
Beloppet ni ska återbetala består av 19 083 312 kr i yrkesvux och 501 280 kr i yrkesvux i kombination med sfi och sva.</t>
  </si>
  <si>
    <t>Information om återkravet 
Beloppet ni ska återbetala består av 1 497 151 kr i yrkesvux och 7 652 812 kr i yrkesvux i kombination med sfi och sva.</t>
  </si>
  <si>
    <t>Information om återkravet 
Beloppet ni ska återbetala består av 19 318 814 kr i yrkesvux och 1 097 156 kr i yrkesvux i kombination med sfi och sva.</t>
  </si>
  <si>
    <t>Information om återkravet 
Beloppet ni ska återbetala består av 4 940 062 kr i yrkesvux och 1 438 100 kr i yrkesvux i kombination med sfi och sva.</t>
  </si>
  <si>
    <t>Information om återkravet 
Beloppet ni ska återbetala består av 701 668 kr i yrkesvux och 567 000 kr i yrkesvux i kombination med sfi och sva.</t>
  </si>
  <si>
    <t>Information om återkravet 
Beloppet ni ska återbetala består av 28 700 337 kr i yrkesvux och 694 463 kr i yrkesvux i kombination med sfi och sva.</t>
  </si>
  <si>
    <t>Information om återkravet 
Beloppet ni ska återbetala består av 9 474 259 kr i yrkesvux och 2 093 260 kr i yrkesvux i kombination med sfi och sva.</t>
  </si>
  <si>
    <t>Information om återkravet 
Beloppet ni ska återbetala består av 2 166 351 kr i yrkesvux och 0 kr i yrkesvux i kombination med sfi och sva.</t>
  </si>
  <si>
    <t>Information om återkravet 
Beloppet ni ska återbetala består av 4 015 637 kr i yrkesvux och 460 000 kr i yrkesvux i kombination med sfi och sva.</t>
  </si>
  <si>
    <t>Information om återkravet 
Beloppet ni ska återbetala består av 5 923 268 kr i yrkesvux och 2 100 000 kr i yrkesvux i kombination med sfi och sva.</t>
  </si>
  <si>
    <t>Information om återkravet 
Beloppet ni ska återbetala består av 2 158 931 kr i yrkesvux och 1 294 475 kr i yrkesvux i kombination med sfi och sva.</t>
  </si>
  <si>
    <t>Information om återkravet 
Beloppet ni ska återbetala består av 8 011 437 kr i yrkesvux och 1 861 956 kr i yrkesvux i kombination med sfi och sva.</t>
  </si>
  <si>
    <t>Antal samverkande kommuner</t>
  </si>
  <si>
    <t>Totalt nyttjat</t>
  </si>
  <si>
    <t>Redovisade 30 000 kr-platser yrkesvux</t>
  </si>
  <si>
    <t>Redovisade 35 000 kr-platser yrkesvux</t>
  </si>
  <si>
    <t>Redovisade 75 000 kr-platser yrkesvux</t>
  </si>
  <si>
    <t>Redovisade platser lärlingsvux</t>
  </si>
  <si>
    <t>Redovisat belopp utbildad handledare lärlingsvux</t>
  </si>
  <si>
    <t>Redovisat belopp ersättning arbetsgivare lärlingsvux</t>
  </si>
  <si>
    <t>Beviljat belopp yrkesförare</t>
  </si>
  <si>
    <t>Redovisat belopp yrkesförare</t>
  </si>
  <si>
    <t>Återbetalas yrkesförare</t>
  </si>
  <si>
    <t>Andel nyttjat bidrag yrkesförare</t>
  </si>
  <si>
    <t>REGION GOTLAND</t>
  </si>
  <si>
    <t>Redovisade platser buss</t>
  </si>
  <si>
    <t>Redovisade platser lastbil</t>
  </si>
  <si>
    <t>Redovisade platser lastbil med släp</t>
  </si>
  <si>
    <t>Redovisade platser motsvarar inte redovisat belopp. Detta eftersom det redovisade beloppet har minskat för ett antal kommuner på grund av inkomplett redovisning.</t>
  </si>
  <si>
    <t>Total återbetalning</t>
  </si>
  <si>
    <t>Ett antal kommuner har redovisat ett högre belopp än vad de fått beviljat. Här sammanställs redovisningen på så sätt att kommunerna maximalt redovisar vad de fått beviljat.</t>
  </si>
  <si>
    <t>SOLNA KOMMUN</t>
  </si>
  <si>
    <t>MJÖLBY KOMMUN</t>
  </si>
  <si>
    <t>HULTSFREDS KOMMUN</t>
  </si>
  <si>
    <t>KÄVLINGE KOMMUN</t>
  </si>
  <si>
    <t>BORLÄNGE KOMMUN</t>
  </si>
  <si>
    <t>TIMRÅ KOMMUN</t>
  </si>
  <si>
    <t>HÄRNÖSANDS KOMMUN</t>
  </si>
  <si>
    <t>Redovisade platser lärlingsvux sfi sva</t>
  </si>
  <si>
    <t>Redovisat belopp utbildad handledare lärlingsvux sfi sva</t>
  </si>
  <si>
    <t>Redovisat belopp ersättning arbetsgivare lärlingsvux sfi sva</t>
  </si>
  <si>
    <t>TÄBY KOMMUN</t>
  </si>
  <si>
    <t>HÄSSLEHOLMS KOMMUN</t>
  </si>
  <si>
    <t>TYRESÖ KOMMUN</t>
  </si>
  <si>
    <t>NORRTÄLJE KOMMUN</t>
  </si>
  <si>
    <t>Redovisade 30 000 kr-platser yrkesvux sfi sva</t>
  </si>
  <si>
    <t>Redovisade 35 000 kr-platser yrkesvux sfi sva</t>
  </si>
  <si>
    <t>Redovisade 75 000 kr-platser yrkesvux sfi sva</t>
  </si>
  <si>
    <t>-</t>
  </si>
  <si>
    <t>Statsbidrag</t>
  </si>
  <si>
    <t>Fördelade EU-medel</t>
  </si>
  <si>
    <t>Lärlingsvux</t>
  </si>
  <si>
    <t>Yrkesvux</t>
  </si>
  <si>
    <t>Yrkesförare</t>
  </si>
  <si>
    <t>Totalt</t>
  </si>
  <si>
    <r>
      <rPr>
        <b/>
        <sz val="11"/>
        <color theme="1"/>
        <rFont val="Calibri"/>
        <family val="2"/>
        <scheme val="minor"/>
      </rPr>
      <t>Finansieras av Europeiska unionen – NextGenerationEU</t>
    </r>
    <r>
      <rPr>
        <sz val="11"/>
        <color theme="1"/>
        <rFont val="Calibri"/>
        <family val="2"/>
        <scheme val="minor"/>
      </rPr>
      <t xml:space="preserve">
Statsbidrag för regional yrkesinriktad vuxenutbildning delfinansierades av EU-medel under bidragsåret 2020. </t>
    </r>
  </si>
  <si>
    <t>Lärlingsvux sfi sva</t>
  </si>
  <si>
    <t>Yrkesvux sfi sva</t>
  </si>
  <si>
    <r>
      <rPr>
        <b/>
        <sz val="11"/>
        <color theme="1"/>
        <rFont val="Calibri"/>
        <family val="2"/>
        <scheme val="minor"/>
      </rPr>
      <t>Bakgrund</t>
    </r>
    <r>
      <rPr>
        <sz val="11"/>
        <color theme="1"/>
        <rFont val="Calibri"/>
        <family val="2"/>
        <scheme val="minor"/>
      </rPr>
      <t xml:space="preserve">
Europeiska unionens råd, Europaparlamentet och Europeiska kommissionen har enats om att fördela ett tillfälligt återhämtningsstöd (Recovery and Resilience Facility, RRF) på totalt 750 miljarder euro. För att få ta del av stödet ska medlemsstaterna ta fram återhämtningsplaner för hur medlen ska användas. Sveriges återhämtningsplan utgör 34 miljarder kronor och under perioden 2020–2023 ska knappt en miljard kronor användas till satsningar inom regional yrkesinriktad vuxenutbildning. 
EU-medel för 2020 uppgår till 55 miljoner kronor. Skolverket tilldelades EU-medel efter avslutat bidragsår. Medlen är därmed inte bokförda eller fördelade för 2020. Nedan syns en fördelning Skolverket gjort i efterhand. Fördelningen har inte kommunicerats i något beslut. 
</t>
    </r>
    <r>
      <rPr>
        <b/>
        <sz val="11"/>
        <color theme="1"/>
        <rFont val="Calibri"/>
        <family val="2"/>
        <scheme val="minor"/>
      </rPr>
      <t>Fördelning</t>
    </r>
    <r>
      <rPr>
        <sz val="11"/>
        <color theme="1"/>
        <rFont val="Calibri"/>
        <family val="2"/>
        <scheme val="minor"/>
      </rPr>
      <t xml:space="preserve">
Det finns ingen styrning kring hur Skolverket ska fördela medlen. EU-medel motsvarar cirka 3,3 procent av redovisat belopp inom regionalt yrkesvux (2016:937). Varje kommuns redovisade belopp inom respektive statsbidrag består därmed till 3,3 procent av EU-medel.
</t>
    </r>
  </si>
  <si>
    <t>Här visas beviljat belopp, redovisat belopp och återbetalning för bidrag som betalats ut enligt Förordning (2020:592) om extra statsbidrag för regional yrkesinriktad vuxenutbildning för 2020</t>
  </si>
  <si>
    <r>
      <rPr>
        <b/>
        <sz val="11"/>
        <color theme="1"/>
        <rFont val="Calibri"/>
        <family val="2"/>
        <scheme val="minor"/>
      </rPr>
      <t>Finansieras av Europeiska unionen – NextGenerationEU</t>
    </r>
    <r>
      <rPr>
        <sz val="11"/>
        <color theme="1"/>
        <rFont val="Calibri"/>
        <family val="2"/>
        <scheme val="minor"/>
      </rPr>
      <t xml:space="preserve">
Statsbidrag för regional yrkesinriktad vuxenutbildning delfinansierades av EU-medel under bidragsåret 2020. EU-medel för 2021 uppgick till 55 000 000 kronor.
En fördelning mellan kommungrupperna finns i fliken </t>
    </r>
    <r>
      <rPr>
        <i/>
        <sz val="11"/>
        <color theme="1"/>
        <rFont val="Calibri"/>
        <family val="2"/>
        <scheme val="minor"/>
      </rPr>
      <t>Fördelning av EU-medel</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</si>
</sst>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r&quot;_-;\-* #,##0.00\ &quot;kr&quot;_-;_-* &quot;-&quot;??\ &quot;kr&quot;_-;_-@_-"/>
    <numFmt numFmtId="164" formatCode="#,##0\ &quot;kr&quot;"/>
    <numFmt numFmtId="165" formatCode="0.0"/>
    <numFmt numFmtId="166" formatCode="_-* #,##0\ &quot;kr&quot;_-;\-* #,##0\ &quot;kr&quot;_-;_-* &quot;-&quot;??\ &quot;kr&quot;_-;_-@_-"/>
  </numFmts>
  <fonts count="7"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39">
    <xf numFmtId="0" fontId="0" fillId="0" borderId="0" xfId="0"/>
    <xf numFmtId="0" fontId="0" fillId="0" borderId="0" xfId="0" applyAlignment="1">
      <alignment vertical="top" wrapText="1"/>
    </xf>
    <xf numFmtId="0" fontId="0" fillId="0" borderId="0" xfId="0" applyAlignment="1">
      <alignment vertical="top"/>
    </xf>
    <xf numFmtId="0" fontId="0" fillId="8" borderId="1" xfId="0" applyFill="1" applyBorder="1"/>
    <xf numFmtId="165" fontId="0" fillId="8" borderId="1" xfId="0" applyNumberFormat="1" applyFill="1" applyBorder="1"/>
    <xf numFmtId="164" fontId="0" fillId="8" borderId="1" xfId="0" applyNumberFormat="1" applyFill="1" applyBorder="1"/>
    <xf numFmtId="166" fontId="0" fillId="8" borderId="1" xfId="2" applyNumberFormat="1" applyFont="1" applyFill="1" applyBorder="1"/>
    <xf numFmtId="9" fontId="0" fillId="8" borderId="1" xfId="1" applyFont="1" applyFill="1" applyBorder="1"/>
    <xf numFmtId="0" fontId="1" fillId="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9" fontId="0" fillId="8" borderId="1" xfId="0" applyNumberFormat="1" applyFill="1" applyBorder="1"/>
    <xf numFmtId="0" fontId="0" fillId="8" borderId="0" xfId="0" applyFill="1"/>
    <xf numFmtId="0" fontId="3" fillId="8" borderId="0" xfId="0" applyFont="1" applyFill="1"/>
    <xf numFmtId="0" fontId="3" fillId="8" borderId="2" xfId="0" applyFont="1" applyFill="1" applyBorder="1"/>
    <xf numFmtId="0" fontId="3" fillId="8" borderId="4" xfId="0" applyFont="1" applyFill="1" applyBorder="1"/>
    <xf numFmtId="166" fontId="3" fillId="8" borderId="2" xfId="2" applyNumberFormat="1" applyFont="1" applyFill="1" applyBorder="1"/>
    <xf numFmtId="165" fontId="3" fillId="8" borderId="2" xfId="0" applyNumberFormat="1" applyFont="1" applyFill="1" applyBorder="1"/>
    <xf numFmtId="1" fontId="3" fillId="8" borderId="2" xfId="0" applyNumberFormat="1" applyFont="1" applyFill="1" applyBorder="1"/>
    <xf numFmtId="164" fontId="3" fillId="8" borderId="2" xfId="0" applyNumberFormat="1" applyFont="1" applyFill="1" applyBorder="1"/>
    <xf numFmtId="0" fontId="0" fillId="8" borderId="0" xfId="0" applyFill="1" applyAlignment="1">
      <alignment wrapText="1"/>
    </xf>
    <xf numFmtId="9" fontId="0" fillId="8" borderId="1" xfId="0" applyNumberFormat="1" applyFont="1" applyFill="1" applyBorder="1"/>
    <xf numFmtId="9" fontId="0" fillId="8" borderId="3" xfId="1" applyFont="1" applyFill="1" applyBorder="1"/>
    <xf numFmtId="9" fontId="0" fillId="8" borderId="1" xfId="1" applyNumberFormat="1" applyFont="1" applyFill="1" applyBorder="1"/>
    <xf numFmtId="164" fontId="0" fillId="8" borderId="0" xfId="0" applyNumberFormat="1" applyFill="1"/>
    <xf numFmtId="0" fontId="0" fillId="9" borderId="5" xfId="0" applyFill="1" applyBorder="1"/>
    <xf numFmtId="0" fontId="0" fillId="9" borderId="5" xfId="0" applyFill="1" applyBorder="1" applyAlignment="1">
      <alignment horizontal="left" vertical="center" wrapText="1"/>
    </xf>
    <xf numFmtId="0" fontId="0" fillId="8" borderId="0" xfId="0" applyFill="1" applyAlignment="1">
      <alignment vertical="center" wrapText="1"/>
    </xf>
    <xf numFmtId="0" fontId="0" fillId="8" borderId="0" xfId="0" applyFill="1" applyAlignment="1">
      <alignment horizontal="left" vertical="center" wrapText="1"/>
    </xf>
    <xf numFmtId="0" fontId="0" fillId="8" borderId="0" xfId="0" applyFill="1" applyAlignment="1">
      <alignment horizontal="left" vertical="top" wrapText="1"/>
    </xf>
    <xf numFmtId="0" fontId="0" fillId="8" borderId="0" xfId="0" applyFill="1" applyAlignment="1">
      <alignment vertical="top" wrapText="1"/>
    </xf>
    <xf numFmtId="166" fontId="3" fillId="8" borderId="0" xfId="2" applyNumberFormat="1" applyFont="1" applyFill="1"/>
    <xf numFmtId="0" fontId="0" fillId="8" borderId="0" xfId="0" applyFill="1" applyBorder="1"/>
    <xf numFmtId="166" fontId="0" fillId="8" borderId="0" xfId="2" applyNumberFormat="1" applyFont="1" applyFill="1" applyBorder="1"/>
    <xf numFmtId="0" fontId="0" fillId="8" borderId="5" xfId="0" applyFill="1" applyBorder="1" applyAlignment="1">
      <alignment horizontal="left" vertical="center" wrapText="1"/>
    </xf>
    <xf numFmtId="0" fontId="3" fillId="8" borderId="5" xfId="0" applyFont="1" applyFill="1" applyBorder="1" applyAlignment="1">
      <alignment horizontal="left" vertical="center" wrapText="1"/>
    </xf>
  </cellXfs>
  <cellStyles count="3">
    <cellStyle name="Normal" xfId="0" builtinId="0"/>
    <cellStyle name="Procent" xfId="1" builtinId="5"/>
    <cellStyle name="Valuta" xfId="2" builtinId="4"/>
  </cellStyles>
  <dxfs count="74">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000000"/>
          <bgColor rgb="FFFFFFFF"/>
        </patternFill>
      </fill>
    </dxf>
    <dxf>
      <border>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 &quot;kr&quo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fill>
        <patternFill patternType="solid">
          <fgColor indexed="64"/>
          <bgColor theme="0"/>
        </patternFill>
      </fill>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3"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000000"/>
          <bgColor rgb="FFFFFFFF"/>
        </patternFill>
      </fill>
    </dxf>
    <dxf>
      <border>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6"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000000"/>
          <bgColor rgb="FFFFFFFF"/>
        </patternFill>
      </fill>
    </dxf>
    <dxf>
      <border>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6" formatCode="_-* #,##0\ &quot;kr&quot;_-;\-* #,##0\ &quot;kr&quot;_-;_-* &quot;-&quot;??\ &quot;kr&quot;_-;_-@_-"/>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8AB06322-6B1D-4100-B424-1A5245FB31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80962</xdr:colOff>
      <xdr:row>0</xdr:row>
      <xdr:rowOff>183356</xdr:rowOff>
    </xdr:from>
    <xdr:to>
      <xdr:col>0</xdr:col>
      <xdr:colOff>2322473</xdr:colOff>
      <xdr:row>0</xdr:row>
      <xdr:rowOff>573881</xdr:rowOff>
    </xdr:to>
    <xdr:pic>
      <xdr:nvPicPr>
        <xdr:cNvPr id="3" name="Bildobjekt 2">
          <a:extLst>
            <a:ext uri="{FF2B5EF4-FFF2-40B4-BE49-F238E27FC236}">
              <a16:creationId xmlns:a16="http://schemas.microsoft.com/office/drawing/2014/main" id="{A748195E-BB98-458A-A232-90B9FAB70F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680871</xdr:rowOff>
    </xdr:to>
    <xdr:pic>
      <xdr:nvPicPr>
        <xdr:cNvPr id="4" name="Bildobjekt 3">
          <a:extLst>
            <a:ext uri="{FF2B5EF4-FFF2-40B4-BE49-F238E27FC236}">
              <a16:creationId xmlns:a16="http://schemas.microsoft.com/office/drawing/2014/main" id="{88B09F5D-7866-4305-97ED-157BB43759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66817ED0-A520-4E51-8E11-00F16387E5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80962</xdr:colOff>
      <xdr:row>0</xdr:row>
      <xdr:rowOff>183356</xdr:rowOff>
    </xdr:from>
    <xdr:to>
      <xdr:col>0</xdr:col>
      <xdr:colOff>2322473</xdr:colOff>
      <xdr:row>0</xdr:row>
      <xdr:rowOff>573881</xdr:rowOff>
    </xdr:to>
    <xdr:pic>
      <xdr:nvPicPr>
        <xdr:cNvPr id="3" name="Bildobjekt 2">
          <a:extLst>
            <a:ext uri="{FF2B5EF4-FFF2-40B4-BE49-F238E27FC236}">
              <a16:creationId xmlns:a16="http://schemas.microsoft.com/office/drawing/2014/main" id="{31772B6E-9B3C-4080-AEBF-97C96BED3F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685634</xdr:rowOff>
    </xdr:to>
    <xdr:pic>
      <xdr:nvPicPr>
        <xdr:cNvPr id="4" name="Bildobjekt 3">
          <a:extLst>
            <a:ext uri="{FF2B5EF4-FFF2-40B4-BE49-F238E27FC236}">
              <a16:creationId xmlns:a16="http://schemas.microsoft.com/office/drawing/2014/main" id="{CC95FA4B-8626-48D6-8B17-95EDFAE68B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70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5C07A263-692F-4A8A-8641-147D44F879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80962</xdr:colOff>
      <xdr:row>0</xdr:row>
      <xdr:rowOff>183356</xdr:rowOff>
    </xdr:from>
    <xdr:to>
      <xdr:col>0</xdr:col>
      <xdr:colOff>2322473</xdr:colOff>
      <xdr:row>0</xdr:row>
      <xdr:rowOff>573881</xdr:rowOff>
    </xdr:to>
    <xdr:pic>
      <xdr:nvPicPr>
        <xdr:cNvPr id="3" name="Bildobjekt 2">
          <a:extLst>
            <a:ext uri="{FF2B5EF4-FFF2-40B4-BE49-F238E27FC236}">
              <a16:creationId xmlns:a16="http://schemas.microsoft.com/office/drawing/2014/main" id="{23010E90-4CB2-42ED-932C-35CD248715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683252</xdr:rowOff>
    </xdr:to>
    <xdr:pic>
      <xdr:nvPicPr>
        <xdr:cNvPr id="4" name="Bildobjekt 3">
          <a:extLst>
            <a:ext uri="{FF2B5EF4-FFF2-40B4-BE49-F238E27FC236}">
              <a16:creationId xmlns:a16="http://schemas.microsoft.com/office/drawing/2014/main" id="{D12A6276-C28F-4814-9008-0686A9950B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70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1B1181B8-FD7F-4AA3-8DBF-E17592941E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80962</xdr:colOff>
      <xdr:row>0</xdr:row>
      <xdr:rowOff>183356</xdr:rowOff>
    </xdr:from>
    <xdr:to>
      <xdr:col>0</xdr:col>
      <xdr:colOff>2322473</xdr:colOff>
      <xdr:row>0</xdr:row>
      <xdr:rowOff>573881</xdr:rowOff>
    </xdr:to>
    <xdr:pic>
      <xdr:nvPicPr>
        <xdr:cNvPr id="3" name="Bildobjekt 2">
          <a:extLst>
            <a:ext uri="{FF2B5EF4-FFF2-40B4-BE49-F238E27FC236}">
              <a16:creationId xmlns:a16="http://schemas.microsoft.com/office/drawing/2014/main" id="{7380D046-A793-48D6-BDC0-73338AB13A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683252</xdr:rowOff>
    </xdr:to>
    <xdr:pic>
      <xdr:nvPicPr>
        <xdr:cNvPr id="4" name="Bildobjekt 3">
          <a:extLst>
            <a:ext uri="{FF2B5EF4-FFF2-40B4-BE49-F238E27FC236}">
              <a16:creationId xmlns:a16="http://schemas.microsoft.com/office/drawing/2014/main" id="{7A41C1FE-84FA-4D8E-8BDF-C7F5D927D6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70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8ACC9E79-B351-435E-AD00-475CB47828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80962</xdr:colOff>
      <xdr:row>0</xdr:row>
      <xdr:rowOff>183356</xdr:rowOff>
    </xdr:from>
    <xdr:to>
      <xdr:col>0</xdr:col>
      <xdr:colOff>2322473</xdr:colOff>
      <xdr:row>0</xdr:row>
      <xdr:rowOff>573881</xdr:rowOff>
    </xdr:to>
    <xdr:pic>
      <xdr:nvPicPr>
        <xdr:cNvPr id="3" name="Bildobjekt 2">
          <a:extLst>
            <a:ext uri="{FF2B5EF4-FFF2-40B4-BE49-F238E27FC236}">
              <a16:creationId xmlns:a16="http://schemas.microsoft.com/office/drawing/2014/main" id="{0C2413C4-1B90-4E63-83B1-78D36C38AA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680871</xdr:rowOff>
    </xdr:to>
    <xdr:pic>
      <xdr:nvPicPr>
        <xdr:cNvPr id="4" name="Bildobjekt 3">
          <a:extLst>
            <a:ext uri="{FF2B5EF4-FFF2-40B4-BE49-F238E27FC236}">
              <a16:creationId xmlns:a16="http://schemas.microsoft.com/office/drawing/2014/main" id="{2D2B3E1F-26FF-48A4-8E07-EF5537602E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70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851347F2-6569-457A-B96F-C7065BBB1A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80962</xdr:colOff>
      <xdr:row>0</xdr:row>
      <xdr:rowOff>183356</xdr:rowOff>
    </xdr:from>
    <xdr:to>
      <xdr:col>0</xdr:col>
      <xdr:colOff>2322473</xdr:colOff>
      <xdr:row>0</xdr:row>
      <xdr:rowOff>573881</xdr:rowOff>
    </xdr:to>
    <xdr:pic>
      <xdr:nvPicPr>
        <xdr:cNvPr id="3" name="Bildobjekt 2">
          <a:extLst>
            <a:ext uri="{FF2B5EF4-FFF2-40B4-BE49-F238E27FC236}">
              <a16:creationId xmlns:a16="http://schemas.microsoft.com/office/drawing/2014/main" id="{612FE406-C1EA-4A27-809B-0F76E1F14A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4" name="Bildobjekt 3">
          <a:extLst>
            <a:ext uri="{FF2B5EF4-FFF2-40B4-BE49-F238E27FC236}">
              <a16:creationId xmlns:a16="http://schemas.microsoft.com/office/drawing/2014/main" id="{C8FA398B-31FD-4863-9B49-94B1E6E3E0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33CE23-B344-4D86-A731-72A0785F3A39}" name="Tabell3" displayName="Tabell3" ref="A2:I49" totalsRowShown="0" headerRowDxfId="73" dataDxfId="71" headerRowBorderDxfId="72">
  <autoFilter ref="A2:I49" xr:uid="{5D5231EC-C17F-4435-AD5E-EB848F0F4B1C}"/>
  <sortState xmlns:xlrd2="http://schemas.microsoft.com/office/spreadsheetml/2017/richdata2" ref="A3:I49">
    <sortCondition ref="A2:A49"/>
  </sortState>
  <tableColumns count="9">
    <tableColumn id="1" xr3:uid="{2327F927-8737-405D-B218-D49DAFCA86D9}" name="Huvudsökande kommun" dataDxfId="70"/>
    <tableColumn id="2" xr3:uid="{951150B5-CAD0-4116-9B8A-32423584A59D}" name="Antal samverkande kommuner" dataDxfId="69"/>
    <tableColumn id="3" xr3:uid="{42C61DBD-BA53-4F3E-B9CC-1154AFECF76E}" name="Redovisade 30 000 kr-platser yrkesvux" dataDxfId="68"/>
    <tableColumn id="4" xr3:uid="{ACB885DE-C29F-4F9B-92C0-15BB3943DB27}" name="Redovisade 35 000 kr-platser yrkesvux" dataDxfId="67"/>
    <tableColumn id="5" xr3:uid="{2C5DB08F-4782-4BE7-85AB-B93B7CBBA70C}" name="Redovisade 75 000 kr-platser yrkesvux" dataDxfId="66"/>
    <tableColumn id="17" xr3:uid="{8F580F1D-33AF-4806-B9C4-5A3147F2B59C}" name="Totalt beviljat" dataDxfId="65" dataCellStyle="Valuta"/>
    <tableColumn id="18" xr3:uid="{5B3603F4-C0BB-4817-AED7-495752F57AAB}" name="Totalt redovisat" dataDxfId="64" dataCellStyle="Valuta"/>
    <tableColumn id="20" xr3:uid="{CE1BE978-721A-4DB0-ACA1-92F6AFB898B8}" name="Total återbetalning" dataDxfId="63" dataCellStyle="Valuta"/>
    <tableColumn id="19" xr3:uid="{C892D32F-69C1-419C-8087-A1E0770F8EC1}" name="Totalt nyttjat" dataDxfId="62" dataCellStyle="Procent">
      <calculatedColumnFormula>Tabell3[[#This Row],[Totalt redovisat]]/Tabell3[[#This Row],[Totalt beviljat]]</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3D44F2F-BC5B-4378-9647-F3060E1B296B}" name="Tabell35" displayName="Tabell35" ref="A2:I49" totalsRowShown="0" headerRowDxfId="61" dataDxfId="59" headerRowBorderDxfId="60">
  <autoFilter ref="A2:I49" xr:uid="{5D5231EC-C17F-4435-AD5E-EB848F0F4B1C}"/>
  <sortState xmlns:xlrd2="http://schemas.microsoft.com/office/spreadsheetml/2017/richdata2" ref="A3:I49">
    <sortCondition ref="A2:A49"/>
  </sortState>
  <tableColumns count="9">
    <tableColumn id="1" xr3:uid="{64C8501B-6E3C-48F7-82C5-DC0361834A89}" name="Huvudsökande kommun" dataDxfId="58"/>
    <tableColumn id="2" xr3:uid="{BEC1EC33-CFD1-40A8-9391-3BF62F4301A9}" name="Antal samverkande kommuner" dataDxfId="57"/>
    <tableColumn id="10" xr3:uid="{34604197-A81B-495F-B272-81A5FCD7EC21}" name="Redovisade 30 000 kr-platser yrkesvux sfi sva" dataDxfId="56"/>
    <tableColumn id="11" xr3:uid="{51C14FBC-1D5A-4B48-B12C-4CE00E8B4364}" name="Redovisade 35 000 kr-platser yrkesvux sfi sva" dataDxfId="55"/>
    <tableColumn id="12" xr3:uid="{A6149C74-121E-403C-A358-FB76C8BC2804}" name="Redovisade 75 000 kr-platser yrkesvux sfi sva" dataDxfId="54"/>
    <tableColumn id="17" xr3:uid="{BB2E6147-D249-4B57-876E-8E959BB6CBD6}" name="Totalt beviljat" dataDxfId="53" dataCellStyle="Valuta"/>
    <tableColumn id="18" xr3:uid="{B0B588FC-6CD5-4636-8BC1-1283219575A4}" name="Totalt redovisat" dataDxfId="52" dataCellStyle="Valuta"/>
    <tableColumn id="20" xr3:uid="{07C3F8F5-982C-49E1-8296-2EB03AC94E45}" name="Total återbetalning" dataDxfId="51" dataCellStyle="Valuta"/>
    <tableColumn id="19" xr3:uid="{F1A9F159-D68C-4FF8-B94E-0983854855A5}" name="Totalt nyttjat" dataDxfId="50" dataCellStyle="Procent">
      <calculatedColumnFormula>Tabell35[[#This Row],[Totalt redovisat]]/Tabell35[[#This Row],[Totalt beviljat]]</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188E6FB-4358-40CD-BDE7-463B086B9977}" name="Tabell2" displayName="Tabell2" ref="A2:I47" totalsRowShown="0" headerRowDxfId="49" dataDxfId="47" headerRowBorderDxfId="48">
  <autoFilter ref="A2:I47" xr:uid="{953ABBFB-D456-4E26-802A-1B050392D832}"/>
  <sortState xmlns:xlrd2="http://schemas.microsoft.com/office/spreadsheetml/2017/richdata2" ref="A3:I47">
    <sortCondition ref="A2:A47"/>
  </sortState>
  <tableColumns count="9">
    <tableColumn id="1" xr3:uid="{0DFA50BD-D30B-4D6C-A5C0-9AC86A100BA3}" name="Huvudsökande kommun" dataDxfId="46"/>
    <tableColumn id="2" xr3:uid="{1CE187E9-048D-4712-899D-A59F2A46BE99}" name="Antal samverkande kommuner" dataDxfId="45"/>
    <tableColumn id="3" xr3:uid="{3E88CAA5-8C07-47F1-B235-225F33A4878D}" name="Redovisade platser lärlingsvux" dataDxfId="44"/>
    <tableColumn id="4" xr3:uid="{62DEFB60-5E08-4546-8876-D47DAA310B6A}" name="Redovisat belopp utbildad handledare lärlingsvux" dataDxfId="43" dataCellStyle="Valuta"/>
    <tableColumn id="5" xr3:uid="{6EB85251-E3A1-4EE0-A317-C73E2AEEA50E}" name="Redovisat belopp ersättning arbetsgivare lärlingsvux" dataDxfId="42" dataCellStyle="Valuta"/>
    <tableColumn id="17" xr3:uid="{332AA99C-59CF-4698-8D03-5B7DD4C357AF}" name="Totalt beviljat" dataDxfId="41" dataCellStyle="Valuta"/>
    <tableColumn id="18" xr3:uid="{0848A521-A0C8-423A-B0E0-33F4D03BE8E5}" name="Totalt redovisat" dataDxfId="40" dataCellStyle="Valuta"/>
    <tableColumn id="21" xr3:uid="{7838B668-DD4E-4F40-BDE8-2C7C15DDC176}" name="Total återbetalning" dataDxfId="39" dataCellStyle="Valuta"/>
    <tableColumn id="19" xr3:uid="{D84CE9CF-A4A5-49C5-A82C-11EB1879FA84}" name="Totalt nyttjat" dataDxfId="3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0FCFB81-5850-44D0-A6E2-0DA21CADFD0C}" name="Tabell26" displayName="Tabell26" ref="A2:I46" totalsRowShown="0" headerRowDxfId="37" dataDxfId="35" headerRowBorderDxfId="36">
  <autoFilter ref="A2:I46" xr:uid="{953ABBFB-D456-4E26-802A-1B050392D832}"/>
  <sortState xmlns:xlrd2="http://schemas.microsoft.com/office/spreadsheetml/2017/richdata2" ref="A3:I46">
    <sortCondition ref="A2:A46"/>
  </sortState>
  <tableColumns count="9">
    <tableColumn id="1" xr3:uid="{9E541861-625B-4C97-857C-FF40A66510EC}" name="Huvudsökande kommun" dataDxfId="34"/>
    <tableColumn id="2" xr3:uid="{CA53F521-1A33-497B-A51F-F9F7FE0BFC69}" name="Antal samverkande kommuner" dataDxfId="33"/>
    <tableColumn id="10" xr3:uid="{01E25841-9125-4FA5-86CD-C0F7BB9E366C}" name="Redovisade platser lärlingsvux sfi sva" dataDxfId="32"/>
    <tableColumn id="11" xr3:uid="{FE18C0DF-1E75-46A4-B5DB-9074016925EC}" name="Redovisat belopp utbildad handledare lärlingsvux sfi sva" dataDxfId="31" dataCellStyle="Valuta"/>
    <tableColumn id="12" xr3:uid="{AFFCF3BA-1E03-4E9D-85C9-62A11E179B35}" name="Redovisat belopp ersättning arbetsgivare lärlingsvux sfi sva" dataDxfId="30" dataCellStyle="Valuta"/>
    <tableColumn id="17" xr3:uid="{523370A2-3DA9-476E-BC86-3FEBDD91D67C}" name="Totalt beviljat" dataDxfId="29" dataCellStyle="Valuta"/>
    <tableColumn id="18" xr3:uid="{1BEF53ED-1306-4838-91AE-EBA0EEC1D81F}" name="Totalt redovisat" dataDxfId="28" dataCellStyle="Valuta"/>
    <tableColumn id="21" xr3:uid="{0A5FF260-9E8D-456D-BCA7-26DA4CF65AAB}" name="Total återbetalning" dataDxfId="27" dataCellStyle="Valuta"/>
    <tableColumn id="19" xr3:uid="{76DBD9C4-4A2D-4463-A59A-6611FFEB2697}" name="Totalt nyttjat" dataDxfId="26">
      <calculatedColumnFormula>IFERROR(G3/F3,"-")</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685624-2628-46A3-8765-DCFE1FFC26C1}" name="Tabell1" displayName="Tabell1" ref="A2:I39" totalsRowShown="0" headerRowDxfId="25" dataDxfId="23" headerRowBorderDxfId="24" tableBorderDxfId="22">
  <autoFilter ref="A2:I39" xr:uid="{BBFB9594-9BD1-41EA-8F7D-433D66FD6596}"/>
  <sortState xmlns:xlrd2="http://schemas.microsoft.com/office/spreadsheetml/2017/richdata2" ref="A3:I39">
    <sortCondition ref="A2:A39"/>
  </sortState>
  <tableColumns count="9">
    <tableColumn id="1" xr3:uid="{9A3F2C28-A357-452A-8B38-C6749F5DBD45}" name="Huvudsökande kommun" dataDxfId="21"/>
    <tableColumn id="2" xr3:uid="{A065EB9B-2511-40A3-B188-F379E39B3885}" name="Antal samverkande kommuner" dataDxfId="20"/>
    <tableColumn id="3" xr3:uid="{5AAC8F80-4D6E-4BCA-846B-20EC6AC05395}" name="Redovisade platser buss" dataDxfId="19"/>
    <tableColumn id="4" xr3:uid="{AD24F69B-D7DC-4659-A129-602B41E467FD}" name="Redovisade platser lastbil" dataDxfId="18"/>
    <tableColumn id="5" xr3:uid="{2EAB35B8-655F-466E-B63D-FC2D16E169B0}" name="Redovisade platser lastbil med släp" dataDxfId="17"/>
    <tableColumn id="6" xr3:uid="{86DD0260-CC85-47A0-A876-D9859FF12B51}" name="Beviljat belopp yrkesförare" dataDxfId="16"/>
    <tableColumn id="7" xr3:uid="{8D299E8E-B538-4759-A06C-887F9C105341}" name="Redovisat belopp yrkesförare" dataDxfId="15" dataCellStyle="Valuta"/>
    <tableColumn id="8" xr3:uid="{923ACB06-9B58-4C62-9228-9A9E61EB2C0A}" name="Återbetalas yrkesförare" dataDxfId="14" dataCellStyle="Valuta"/>
    <tableColumn id="9" xr3:uid="{4255AD89-47EA-45D9-92DD-DFF1DD528E8E}" name="Andel nyttjat bidrag yrkesförare" dataDxfId="13" dataCellStyle="Procent">
      <calculatedColumnFormula>Tabell1[[#This Row],[Redovisat belopp yrkesförare]]/Tabell1[[#This Row],[Beviljat belopp yrkesförare]]</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9B896B4-FE84-4BD8-B608-25380F7950B1}" name="Tabell6" displayName="Tabell6" ref="A6:C221" totalsRowShown="0" headerRowDxfId="4" dataDxfId="3">
  <autoFilter ref="A6:C221" xr:uid="{47E96A6F-8DEB-4548-8A23-976DB21784D3}"/>
  <sortState xmlns:xlrd2="http://schemas.microsoft.com/office/spreadsheetml/2017/richdata2" ref="A7:C220">
    <sortCondition ref="A7:A220"/>
  </sortState>
  <tableColumns count="3">
    <tableColumn id="1" xr3:uid="{297B6CEA-E577-4BC5-A9B6-2254D6FEF7C7}" name="Huvudsökande kommun" dataDxfId="2"/>
    <tableColumn id="2" xr3:uid="{62347F3B-CDF1-481C-9165-2EAC8F6633FF}" name="Statsbidrag" dataDxfId="1"/>
    <tableColumn id="3" xr3:uid="{7C2849BF-6D34-4EF2-B037-ED6AFA729E05}" name="Fördelade EU-medel" dataDxfId="0" dataCellStyle="Valut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B92E546-A49B-4753-B199-AABA69FE2D25}" name="Tabell37" displayName="Tabell37" ref="A2:E49" totalsRowShown="0" headerRowDxfId="12" dataDxfId="10" headerRowBorderDxfId="11">
  <autoFilter ref="A2:E49" xr:uid="{5D5231EC-C17F-4435-AD5E-EB848F0F4B1C}"/>
  <sortState xmlns:xlrd2="http://schemas.microsoft.com/office/spreadsheetml/2017/richdata2" ref="A3:E49">
    <sortCondition ref="A2:A49"/>
  </sortState>
  <tableColumns count="5">
    <tableColumn id="1" xr3:uid="{DA21C218-F11D-47FC-8265-BF7A9BD5C4B4}" name="Huvudsökande kommun" dataDxfId="9"/>
    <tableColumn id="17" xr3:uid="{43374404-AB75-48EF-A7BB-F9BB8CA4B02E}" name="Totalt beviljat" dataDxfId="8" dataCellStyle="Valuta"/>
    <tableColumn id="18" xr3:uid="{013DC32D-A1EA-4BDE-98D3-BD41D15BCD48}" name="Totalt redovisat" dataDxfId="7" dataCellStyle="Valuta"/>
    <tableColumn id="20" xr3:uid="{58AF507C-90D8-4376-AC62-5A230B5FC3D3}" name="Total återbetalning" dataDxfId="6" dataCellStyle="Valuta"/>
    <tableColumn id="19" xr3:uid="{CC32C655-DBB0-4742-B91E-ADFBAA0E383E}" name="Totalt nyttjat" dataDxfId="5" dataCellStyle="Procent">
      <calculatedColumnFormula>Tabell37[[#This Row],[Totalt redovisat]]/Tabell37[[#This Row],[Totalt beviljat]]</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2CDDE-C180-4570-83B3-E892B34A3683}">
  <sheetPr codeName="Blad1"/>
  <dimension ref="A1:AK56"/>
  <sheetViews>
    <sheetView tabSelected="1" zoomScale="80" zoomScaleNormal="80" zoomScaleSheetLayoutView="100" workbookViewId="0">
      <pane xSplit="1" ySplit="2" topLeftCell="B9" activePane="bottomRight" state="frozen"/>
      <selection pane="topRight" activeCell="B1" sqref="B1"/>
      <selection pane="bottomLeft" activeCell="A2" sqref="A2"/>
      <selection pane="bottomRight" activeCell="C20" sqref="C20"/>
    </sheetView>
  </sheetViews>
  <sheetFormatPr defaultColWidth="0" defaultRowHeight="15" zeroHeight="1" x14ac:dyDescent="0.25"/>
  <cols>
    <col min="1" max="1" width="50.28515625" customWidth="1"/>
    <col min="2" max="2" width="21.7109375" customWidth="1"/>
    <col min="3" max="3" width="27" customWidth="1"/>
    <col min="4" max="4" width="29.140625" customWidth="1"/>
    <col min="5" max="5" width="28.28515625" customWidth="1"/>
    <col min="6" max="8" width="26.7109375" customWidth="1"/>
    <col min="9" max="9" width="25.42578125" customWidth="1"/>
    <col min="10" max="10" width="10.28515625" customWidth="1"/>
    <col min="11" max="11" width="12.28515625" customWidth="1"/>
    <col min="12" max="12" width="9.140625" hidden="1" customWidth="1"/>
    <col min="13" max="13" width="26.42578125" hidden="1" customWidth="1"/>
    <col min="14" max="14" width="74.85546875" hidden="1" customWidth="1"/>
    <col min="15" max="16" width="25.28515625" hidden="1" customWidth="1"/>
    <col min="17" max="17" width="74.85546875" hidden="1" customWidth="1"/>
    <col min="18" max="27" width="25.28515625" hidden="1" customWidth="1"/>
    <col min="28" max="28" width="74.85546875" hidden="1" customWidth="1"/>
    <col min="29" max="37" width="25.28515625" hidden="1" customWidth="1"/>
    <col min="38" max="16384" width="9.140625" hidden="1"/>
  </cols>
  <sheetData>
    <row r="1" spans="1:11" ht="62.25" customHeight="1" x14ac:dyDescent="0.25">
      <c r="B1" s="37" t="s">
        <v>156</v>
      </c>
      <c r="C1" s="37"/>
      <c r="D1" s="37"/>
      <c r="E1" s="37"/>
      <c r="F1" s="37"/>
      <c r="G1" s="37"/>
      <c r="H1" s="37"/>
      <c r="I1" s="37"/>
      <c r="J1" s="15"/>
      <c r="K1" s="15"/>
    </row>
    <row r="2" spans="1:11" ht="35.25" customHeight="1" x14ac:dyDescent="0.25">
      <c r="A2" s="10" t="s">
        <v>0</v>
      </c>
      <c r="B2" s="10" t="s">
        <v>108</v>
      </c>
      <c r="C2" s="11" t="s">
        <v>110</v>
      </c>
      <c r="D2" s="11" t="s">
        <v>111</v>
      </c>
      <c r="E2" s="11" t="s">
        <v>112</v>
      </c>
      <c r="F2" s="13" t="s">
        <v>59</v>
      </c>
      <c r="G2" s="13" t="s">
        <v>60</v>
      </c>
      <c r="H2" s="13" t="s">
        <v>125</v>
      </c>
      <c r="I2" s="13" t="s">
        <v>109</v>
      </c>
      <c r="J2" s="15"/>
      <c r="K2" s="15"/>
    </row>
    <row r="3" spans="1:11" x14ac:dyDescent="0.25">
      <c r="A3" s="3" t="s">
        <v>1</v>
      </c>
      <c r="B3" s="3">
        <v>6</v>
      </c>
      <c r="C3" s="4">
        <v>29.193451494161895</v>
      </c>
      <c r="D3" s="4">
        <v>205.46128259060436</v>
      </c>
      <c r="E3" s="4">
        <v>79.857895581308028</v>
      </c>
      <c r="F3" s="6">
        <v>14875000</v>
      </c>
      <c r="G3" s="6">
        <v>14056291</v>
      </c>
      <c r="H3" s="6">
        <v>818709</v>
      </c>
      <c r="I3" s="7">
        <f>Tabell3[[#This Row],[Totalt redovisat]]/Tabell3[[#This Row],[Totalt beviljat]]</f>
        <v>0.94496073949579829</v>
      </c>
      <c r="J3" s="15"/>
      <c r="K3" s="23"/>
    </row>
    <row r="4" spans="1:11" x14ac:dyDescent="0.25">
      <c r="A4" s="3" t="s">
        <v>131</v>
      </c>
      <c r="B4" s="3">
        <v>15</v>
      </c>
      <c r="C4" s="4">
        <v>0</v>
      </c>
      <c r="D4" s="4">
        <v>330.19</v>
      </c>
      <c r="E4" s="4">
        <v>256.6578998624579</v>
      </c>
      <c r="F4" s="6">
        <v>58070956</v>
      </c>
      <c r="G4" s="6">
        <v>30805993</v>
      </c>
      <c r="H4" s="6">
        <v>27264963</v>
      </c>
      <c r="I4" s="7">
        <f>Tabell3[[#This Row],[Totalt redovisat]]/Tabell3[[#This Row],[Totalt beviljat]]</f>
        <v>0.53048882129648423</v>
      </c>
      <c r="J4" s="15"/>
      <c r="K4" s="23"/>
    </row>
    <row r="5" spans="1:11" x14ac:dyDescent="0.25">
      <c r="A5" s="3" t="s">
        <v>2</v>
      </c>
      <c r="B5" s="3">
        <v>8</v>
      </c>
      <c r="C5" s="4">
        <v>63.926375</v>
      </c>
      <c r="D5" s="4">
        <v>139.90225000000001</v>
      </c>
      <c r="E5" s="4">
        <v>399.48400000000009</v>
      </c>
      <c r="F5" s="6">
        <v>41950000</v>
      </c>
      <c r="G5" s="6">
        <v>36775670</v>
      </c>
      <c r="H5" s="6">
        <v>5174330</v>
      </c>
      <c r="I5" s="7">
        <f>Tabell3[[#This Row],[Totalt redovisat]]/Tabell3[[#This Row],[Totalt beviljat]]</f>
        <v>0.8766548271752086</v>
      </c>
      <c r="J5" s="15"/>
      <c r="K5" s="23"/>
    </row>
    <row r="6" spans="1:11" x14ac:dyDescent="0.25">
      <c r="A6" s="3" t="s">
        <v>3</v>
      </c>
      <c r="B6" s="3">
        <v>6</v>
      </c>
      <c r="C6" s="4">
        <v>3.2395833333333339</v>
      </c>
      <c r="D6" s="4">
        <v>86.909062500000005</v>
      </c>
      <c r="E6" s="4">
        <v>126.54887500000002</v>
      </c>
      <c r="F6" s="6">
        <v>21150000</v>
      </c>
      <c r="G6" s="6">
        <v>12630171</v>
      </c>
      <c r="H6" s="6">
        <v>8519829</v>
      </c>
      <c r="I6" s="7">
        <f>Tabell3[[#This Row],[Totalt redovisat]]/Tabell3[[#This Row],[Totalt beviljat]]</f>
        <v>0.59717120567375892</v>
      </c>
      <c r="J6" s="15"/>
      <c r="K6" s="23"/>
    </row>
    <row r="7" spans="1:11" x14ac:dyDescent="0.25">
      <c r="A7" s="3" t="s">
        <v>4</v>
      </c>
      <c r="B7" s="3">
        <v>6</v>
      </c>
      <c r="C7" s="4">
        <v>58.785833333333287</v>
      </c>
      <c r="D7" s="4">
        <v>502.08875</v>
      </c>
      <c r="E7" s="4">
        <v>44.445</v>
      </c>
      <c r="F7" s="6">
        <v>30978548</v>
      </c>
      <c r="G7" s="6">
        <v>22670057</v>
      </c>
      <c r="H7" s="6">
        <v>8308491</v>
      </c>
      <c r="I7" s="7">
        <f>Tabell3[[#This Row],[Totalt redovisat]]/Tabell3[[#This Row],[Totalt beviljat]]</f>
        <v>0.73179856589792391</v>
      </c>
      <c r="J7" s="15"/>
      <c r="K7" s="23"/>
    </row>
    <row r="8" spans="1:11" x14ac:dyDescent="0.25">
      <c r="A8" s="3" t="s">
        <v>6</v>
      </c>
      <c r="B8" s="3">
        <v>4</v>
      </c>
      <c r="C8" s="4">
        <v>5.7020833333333334</v>
      </c>
      <c r="D8" s="4">
        <v>118.2825</v>
      </c>
      <c r="E8" s="4">
        <v>39.951875000000001</v>
      </c>
      <c r="F8" s="6">
        <v>15925000</v>
      </c>
      <c r="G8" s="6">
        <v>7307341</v>
      </c>
      <c r="H8" s="6">
        <v>8617659</v>
      </c>
      <c r="I8" s="7">
        <f>Tabell3[[#This Row],[Totalt redovisat]]/Tabell3[[#This Row],[Totalt beviljat]]</f>
        <v>0.45885971742543169</v>
      </c>
      <c r="J8" s="15"/>
      <c r="K8" s="23"/>
    </row>
    <row r="9" spans="1:11" x14ac:dyDescent="0.25">
      <c r="A9" s="3" t="s">
        <v>8</v>
      </c>
      <c r="B9" s="3">
        <v>5</v>
      </c>
      <c r="C9" s="4">
        <v>23.296909340659344</v>
      </c>
      <c r="D9" s="4">
        <v>330.03759647258119</v>
      </c>
      <c r="E9" s="4">
        <v>269.81828006416521</v>
      </c>
      <c r="F9" s="6">
        <v>37608477</v>
      </c>
      <c r="G9" s="6">
        <v>32486595</v>
      </c>
      <c r="H9" s="6">
        <v>5121882</v>
      </c>
      <c r="I9" s="7">
        <f>Tabell3[[#This Row],[Totalt redovisat]]/Tabell3[[#This Row],[Totalt beviljat]]</f>
        <v>0.86381043826901049</v>
      </c>
      <c r="J9" s="15"/>
      <c r="K9" s="23"/>
    </row>
    <row r="10" spans="1:11" x14ac:dyDescent="0.25">
      <c r="A10" s="3" t="s">
        <v>9</v>
      </c>
      <c r="B10" s="3">
        <v>13</v>
      </c>
      <c r="C10" s="4">
        <v>113.76177499999999</v>
      </c>
      <c r="D10" s="4">
        <v>389.3271125</v>
      </c>
      <c r="E10" s="4">
        <v>619.12987500000065</v>
      </c>
      <c r="F10" s="6">
        <v>79985000</v>
      </c>
      <c r="G10" s="6">
        <v>63474043</v>
      </c>
      <c r="H10" s="6">
        <v>16510957</v>
      </c>
      <c r="I10" s="7">
        <f>Tabell3[[#This Row],[Totalt redovisat]]/Tabell3[[#This Row],[Totalt beviljat]]</f>
        <v>0.79357433268737887</v>
      </c>
      <c r="J10" s="15"/>
      <c r="K10" s="23"/>
    </row>
    <row r="11" spans="1:11" x14ac:dyDescent="0.25">
      <c r="A11" s="3" t="s">
        <v>10</v>
      </c>
      <c r="B11" s="3">
        <v>5</v>
      </c>
      <c r="C11" s="4">
        <v>37.24</v>
      </c>
      <c r="D11" s="4">
        <v>502.66125</v>
      </c>
      <c r="E11" s="4">
        <v>272.07249999999999</v>
      </c>
      <c r="F11" s="6">
        <v>39253067</v>
      </c>
      <c r="G11" s="6">
        <v>39115782</v>
      </c>
      <c r="H11" s="6">
        <v>137285</v>
      </c>
      <c r="I11" s="7">
        <f>Tabell3[[#This Row],[Totalt redovisat]]/Tabell3[[#This Row],[Totalt beviljat]]</f>
        <v>0.99650256628354672</v>
      </c>
      <c r="J11" s="15"/>
      <c r="K11" s="23"/>
    </row>
    <row r="12" spans="1:11" x14ac:dyDescent="0.25">
      <c r="A12" s="3" t="s">
        <v>12</v>
      </c>
      <c r="B12" s="3">
        <v>3</v>
      </c>
      <c r="C12" s="4">
        <v>1.2499999999999998</v>
      </c>
      <c r="D12" s="4">
        <v>15.581250000000001</v>
      </c>
      <c r="E12" s="4">
        <v>8.6999999999999993</v>
      </c>
      <c r="F12" s="6">
        <v>2253550</v>
      </c>
      <c r="G12" s="6">
        <v>1235344</v>
      </c>
      <c r="H12" s="6">
        <v>1018206</v>
      </c>
      <c r="I12" s="7">
        <f>Tabell3[[#This Row],[Totalt redovisat]]/Tabell3[[#This Row],[Totalt beviljat]]</f>
        <v>0.54817687648377</v>
      </c>
      <c r="J12" s="15"/>
      <c r="K12" s="23"/>
    </row>
    <row r="13" spans="1:11" x14ac:dyDescent="0.25">
      <c r="A13" s="3" t="s">
        <v>13</v>
      </c>
      <c r="B13" s="3">
        <v>11</v>
      </c>
      <c r="C13" s="4">
        <v>52.072499999999998</v>
      </c>
      <c r="D13" s="4">
        <v>490.97951086956527</v>
      </c>
      <c r="E13" s="4">
        <v>316.14750000000004</v>
      </c>
      <c r="F13" s="6">
        <v>63110000</v>
      </c>
      <c r="G13" s="6">
        <v>42457521</v>
      </c>
      <c r="H13" s="6">
        <v>20652479</v>
      </c>
      <c r="I13" s="7">
        <f>Tabell3[[#This Row],[Totalt redovisat]]/Tabell3[[#This Row],[Totalt beviljat]]</f>
        <v>0.67275425447631121</v>
      </c>
      <c r="J13" s="15"/>
      <c r="K13" s="23"/>
    </row>
    <row r="14" spans="1:11" x14ac:dyDescent="0.25">
      <c r="A14" s="3" t="s">
        <v>14</v>
      </c>
      <c r="B14" s="3">
        <v>3</v>
      </c>
      <c r="C14" s="4">
        <v>0</v>
      </c>
      <c r="D14" s="4">
        <v>108.9</v>
      </c>
      <c r="E14" s="4">
        <v>39.053750000000001</v>
      </c>
      <c r="F14" s="6">
        <v>11700445</v>
      </c>
      <c r="G14" s="6">
        <v>6740532</v>
      </c>
      <c r="H14" s="6">
        <v>4959913</v>
      </c>
      <c r="I14" s="7">
        <f>Tabell3[[#This Row],[Totalt redovisat]]/Tabell3[[#This Row],[Totalt beviljat]]</f>
        <v>0.57609193496486677</v>
      </c>
      <c r="J14" s="15"/>
      <c r="K14" s="23"/>
    </row>
    <row r="15" spans="1:11" x14ac:dyDescent="0.25">
      <c r="A15" s="3" t="s">
        <v>16</v>
      </c>
      <c r="B15" s="3">
        <v>3</v>
      </c>
      <c r="C15" s="4">
        <v>0</v>
      </c>
      <c r="D15" s="4">
        <v>77.931250000000006</v>
      </c>
      <c r="E15" s="4">
        <v>53.759480000000003</v>
      </c>
      <c r="F15" s="6">
        <v>11715000</v>
      </c>
      <c r="G15" s="6">
        <v>6759555</v>
      </c>
      <c r="H15" s="6">
        <v>4955445</v>
      </c>
      <c r="I15" s="7">
        <f>Tabell3[[#This Row],[Totalt redovisat]]/Tabell3[[#This Row],[Totalt beviljat]]</f>
        <v>0.57699999999999996</v>
      </c>
      <c r="J15" s="15"/>
      <c r="K15" s="23"/>
    </row>
    <row r="16" spans="1:11" x14ac:dyDescent="0.25">
      <c r="A16" s="3" t="s">
        <v>133</v>
      </c>
      <c r="B16" s="3">
        <v>4</v>
      </c>
      <c r="C16" s="4">
        <v>9.780875</v>
      </c>
      <c r="D16" s="4">
        <v>99.96875</v>
      </c>
      <c r="E16" s="4">
        <v>85.890374999999992</v>
      </c>
      <c r="F16" s="6">
        <v>13230000</v>
      </c>
      <c r="G16" s="6">
        <v>10234111</v>
      </c>
      <c r="H16" s="6">
        <v>2995889</v>
      </c>
      <c r="I16" s="7">
        <f>Tabell3[[#This Row],[Totalt redovisat]]/Tabell3[[#This Row],[Totalt beviljat]]</f>
        <v>0.77355336356764925</v>
      </c>
      <c r="J16" s="15"/>
      <c r="K16" s="23"/>
    </row>
    <row r="17" spans="1:11" x14ac:dyDescent="0.25">
      <c r="A17" s="3" t="s">
        <v>18</v>
      </c>
      <c r="B17" s="3">
        <v>3</v>
      </c>
      <c r="C17" s="4">
        <v>0</v>
      </c>
      <c r="D17" s="4">
        <v>264.22375</v>
      </c>
      <c r="E17" s="4">
        <v>93.99</v>
      </c>
      <c r="F17" s="6">
        <v>16200000</v>
      </c>
      <c r="G17" s="6">
        <v>16200000</v>
      </c>
      <c r="H17" s="6">
        <v>0</v>
      </c>
      <c r="I17" s="7">
        <f>Tabell3[[#This Row],[Totalt redovisat]]/Tabell3[[#This Row],[Totalt beviljat]]</f>
        <v>1</v>
      </c>
      <c r="J17" s="15"/>
      <c r="K17" s="23"/>
    </row>
    <row r="18" spans="1:11" x14ac:dyDescent="0.25">
      <c r="A18" s="3" t="s">
        <v>19</v>
      </c>
      <c r="B18" s="3">
        <v>6</v>
      </c>
      <c r="C18" s="4">
        <v>2.2625000000000002</v>
      </c>
      <c r="D18" s="4">
        <v>48.333560932723806</v>
      </c>
      <c r="E18" s="4">
        <v>277.24572436990252</v>
      </c>
      <c r="F18" s="6">
        <v>28015051</v>
      </c>
      <c r="G18" s="6">
        <v>22552979</v>
      </c>
      <c r="H18" s="6">
        <v>5462072</v>
      </c>
      <c r="I18" s="7">
        <f>Tabell3[[#This Row],[Totalt redovisat]]/Tabell3[[#This Row],[Totalt beviljat]]</f>
        <v>0.80503080290662332</v>
      </c>
      <c r="J18" s="15"/>
      <c r="K18" s="23"/>
    </row>
    <row r="19" spans="1:11" x14ac:dyDescent="0.25">
      <c r="A19" s="3" t="s">
        <v>20</v>
      </c>
      <c r="B19" s="3">
        <v>7</v>
      </c>
      <c r="C19" s="4">
        <v>0</v>
      </c>
      <c r="D19" s="4">
        <v>261.01187369042333</v>
      </c>
      <c r="E19" s="4">
        <v>208.9093610803985</v>
      </c>
      <c r="F19" s="6">
        <v>26734083</v>
      </c>
      <c r="G19" s="6">
        <v>24803618</v>
      </c>
      <c r="H19" s="6">
        <v>1930465</v>
      </c>
      <c r="I19" s="7">
        <f>Tabell3[[#This Row],[Totalt redovisat]]/Tabell3[[#This Row],[Totalt beviljat]]</f>
        <v>0.92779011720731175</v>
      </c>
      <c r="J19" s="15"/>
      <c r="K19" s="23"/>
    </row>
    <row r="20" spans="1:11" x14ac:dyDescent="0.25">
      <c r="A20" s="3" t="s">
        <v>21</v>
      </c>
      <c r="B20" s="3">
        <v>16</v>
      </c>
      <c r="C20" s="4">
        <v>0</v>
      </c>
      <c r="D20" s="4">
        <v>299.63173750000016</v>
      </c>
      <c r="E20" s="4">
        <v>264.00937499999998</v>
      </c>
      <c r="F20" s="6">
        <v>40710000</v>
      </c>
      <c r="G20" s="6">
        <v>30287814</v>
      </c>
      <c r="H20" s="6">
        <v>10422186</v>
      </c>
      <c r="I20" s="7">
        <f>Tabell3[[#This Row],[Totalt redovisat]]/Tabell3[[#This Row],[Totalt beviljat]]</f>
        <v>0.74398953574060422</v>
      </c>
      <c r="J20" s="15"/>
      <c r="K20" s="23"/>
    </row>
    <row r="21" spans="1:11" x14ac:dyDescent="0.25">
      <c r="A21" s="3" t="s">
        <v>22</v>
      </c>
      <c r="B21" s="3">
        <v>4</v>
      </c>
      <c r="C21" s="4">
        <v>8.2699996383101002</v>
      </c>
      <c r="D21" s="4">
        <v>185.21591174166818</v>
      </c>
      <c r="E21" s="4">
        <v>166.89683894606321</v>
      </c>
      <c r="F21" s="6">
        <v>23295000</v>
      </c>
      <c r="G21" s="6">
        <v>19247920</v>
      </c>
      <c r="H21" s="6">
        <v>4047080</v>
      </c>
      <c r="I21" s="7">
        <f>Tabell3[[#This Row],[Totalt redovisat]]/Tabell3[[#This Row],[Totalt beviljat]]</f>
        <v>0.82626829791800815</v>
      </c>
      <c r="J21" s="15"/>
      <c r="K21" s="23"/>
    </row>
    <row r="22" spans="1:11" x14ac:dyDescent="0.25">
      <c r="A22" s="3" t="s">
        <v>23</v>
      </c>
      <c r="B22" s="3">
        <v>3</v>
      </c>
      <c r="C22" s="4">
        <v>15.922083333333333</v>
      </c>
      <c r="D22" s="4">
        <v>119.05374999999999</v>
      </c>
      <c r="E22" s="4">
        <v>31.716249999999999</v>
      </c>
      <c r="F22" s="6">
        <v>6500000</v>
      </c>
      <c r="G22" s="6">
        <v>6500000</v>
      </c>
      <c r="H22" s="6">
        <v>0</v>
      </c>
      <c r="I22" s="7">
        <f>Tabell3[[#This Row],[Totalt redovisat]]/Tabell3[[#This Row],[Totalt beviljat]]</f>
        <v>1</v>
      </c>
      <c r="J22" s="15"/>
      <c r="K22" s="23"/>
    </row>
    <row r="23" spans="1:11" x14ac:dyDescent="0.25">
      <c r="A23" s="3" t="s">
        <v>130</v>
      </c>
      <c r="B23" s="3">
        <v>12</v>
      </c>
      <c r="C23" s="4">
        <v>83.751466346153833</v>
      </c>
      <c r="D23" s="4">
        <v>597.79984919748722</v>
      </c>
      <c r="E23" s="4">
        <v>465.95147303753316</v>
      </c>
      <c r="F23" s="6">
        <v>65935000</v>
      </c>
      <c r="G23" s="6">
        <v>58381900</v>
      </c>
      <c r="H23" s="6">
        <v>7553100</v>
      </c>
      <c r="I23" s="7">
        <f>Tabell3[[#This Row],[Totalt redovisat]]/Tabell3[[#This Row],[Totalt beviljat]]</f>
        <v>0.88544627284446809</v>
      </c>
      <c r="J23" s="15"/>
      <c r="K23" s="23"/>
    </row>
    <row r="24" spans="1:11" x14ac:dyDescent="0.25">
      <c r="A24" s="3" t="s">
        <v>24</v>
      </c>
      <c r="B24" s="3">
        <v>4</v>
      </c>
      <c r="C24" s="4">
        <v>0.8125</v>
      </c>
      <c r="D24" s="4">
        <v>42.142499999999998</v>
      </c>
      <c r="E24" s="4">
        <v>20.399999999999999</v>
      </c>
      <c r="F24" s="6">
        <v>4250000</v>
      </c>
      <c r="G24" s="6">
        <v>3029363</v>
      </c>
      <c r="H24" s="6">
        <v>1220637</v>
      </c>
      <c r="I24" s="7">
        <f>Tabell3[[#This Row],[Totalt redovisat]]/Tabell3[[#This Row],[Totalt beviljat]]</f>
        <v>0.71279129411764708</v>
      </c>
      <c r="J24" s="15"/>
      <c r="K24" s="23"/>
    </row>
    <row r="25" spans="1:11" x14ac:dyDescent="0.25">
      <c r="A25" s="3" t="s">
        <v>25</v>
      </c>
      <c r="B25" s="3">
        <v>3</v>
      </c>
      <c r="C25" s="4">
        <v>0</v>
      </c>
      <c r="D25" s="4">
        <v>19</v>
      </c>
      <c r="E25" s="4">
        <v>56.024999999999999</v>
      </c>
      <c r="F25" s="6">
        <v>4865000</v>
      </c>
      <c r="G25" s="6">
        <v>4865000</v>
      </c>
      <c r="H25" s="6">
        <v>0</v>
      </c>
      <c r="I25" s="7">
        <f>Tabell3[[#This Row],[Totalt redovisat]]/Tabell3[[#This Row],[Totalt beviljat]]</f>
        <v>1</v>
      </c>
      <c r="J25" s="15"/>
      <c r="K25" s="23"/>
    </row>
    <row r="26" spans="1:11" x14ac:dyDescent="0.25">
      <c r="A26" s="3" t="s">
        <v>27</v>
      </c>
      <c r="B26" s="3">
        <v>13</v>
      </c>
      <c r="C26" s="4">
        <v>37.310038509732657</v>
      </c>
      <c r="D26" s="4">
        <v>504.19520279223894</v>
      </c>
      <c r="E26" s="4">
        <v>563.96064978874335</v>
      </c>
      <c r="F26" s="6">
        <v>58000000</v>
      </c>
      <c r="G26" s="6">
        <v>58000000</v>
      </c>
      <c r="H26" s="6">
        <v>0</v>
      </c>
      <c r="I26" s="7">
        <f>Tabell3[[#This Row],[Totalt redovisat]]/Tabell3[[#This Row],[Totalt beviljat]]</f>
        <v>1</v>
      </c>
      <c r="J26" s="15"/>
      <c r="K26" s="23"/>
    </row>
    <row r="27" spans="1:11" x14ac:dyDescent="0.25">
      <c r="A27" s="3" t="s">
        <v>28</v>
      </c>
      <c r="B27" s="3">
        <v>3</v>
      </c>
      <c r="C27" s="4">
        <v>1.1875</v>
      </c>
      <c r="D27" s="4">
        <v>64.5625</v>
      </c>
      <c r="E27" s="4">
        <v>64.0625</v>
      </c>
      <c r="F27" s="6">
        <v>7340000</v>
      </c>
      <c r="G27" s="6">
        <v>7100000</v>
      </c>
      <c r="H27" s="6">
        <v>240000</v>
      </c>
      <c r="I27" s="7">
        <f>Tabell3[[#This Row],[Totalt redovisat]]/Tabell3[[#This Row],[Totalt beviljat]]</f>
        <v>0.96730245231607626</v>
      </c>
      <c r="J27" s="15"/>
      <c r="K27" s="23"/>
    </row>
    <row r="28" spans="1:11" x14ac:dyDescent="0.25">
      <c r="A28" s="3" t="s">
        <v>29</v>
      </c>
      <c r="B28" s="3">
        <v>3</v>
      </c>
      <c r="C28" s="4">
        <v>5.9749999999999996</v>
      </c>
      <c r="D28" s="4">
        <v>34.604999999999997</v>
      </c>
      <c r="E28" s="4">
        <v>13.0625</v>
      </c>
      <c r="F28" s="6">
        <v>2960000</v>
      </c>
      <c r="G28" s="6">
        <v>2370113</v>
      </c>
      <c r="H28" s="6">
        <v>589887</v>
      </c>
      <c r="I28" s="7">
        <f>Tabell3[[#This Row],[Totalt redovisat]]/Tabell3[[#This Row],[Totalt beviljat]]</f>
        <v>0.80071385135135131</v>
      </c>
      <c r="J28" s="15"/>
      <c r="K28" s="23"/>
    </row>
    <row r="29" spans="1:11" x14ac:dyDescent="0.25">
      <c r="A29" s="3" t="s">
        <v>140</v>
      </c>
      <c r="B29" s="3">
        <v>6</v>
      </c>
      <c r="C29" s="4">
        <v>3.5612499999999998</v>
      </c>
      <c r="D29" s="4">
        <v>353.06377112123437</v>
      </c>
      <c r="E29" s="4">
        <v>304.6662862318841</v>
      </c>
      <c r="F29" s="6">
        <v>49545000</v>
      </c>
      <c r="G29" s="6">
        <v>35314041</v>
      </c>
      <c r="H29" s="6">
        <v>14230959</v>
      </c>
      <c r="I29" s="7">
        <f>Tabell3[[#This Row],[Totalt redovisat]]/Tabell3[[#This Row],[Totalt beviljat]]</f>
        <v>0.71276699969724489</v>
      </c>
      <c r="J29" s="15"/>
      <c r="K29" s="23"/>
    </row>
    <row r="30" spans="1:11" x14ac:dyDescent="0.25">
      <c r="A30" s="3" t="s">
        <v>30</v>
      </c>
      <c r="B30" s="3">
        <v>3</v>
      </c>
      <c r="C30" s="4">
        <v>6.4718749999999998</v>
      </c>
      <c r="D30" s="4">
        <v>104.715625</v>
      </c>
      <c r="E30" s="4">
        <v>103.889</v>
      </c>
      <c r="F30" s="6">
        <v>18629527</v>
      </c>
      <c r="G30" s="6">
        <v>11650879</v>
      </c>
      <c r="H30" s="6">
        <v>6978648</v>
      </c>
      <c r="I30" s="7">
        <f>Tabell3[[#This Row],[Totalt redovisat]]/Tabell3[[#This Row],[Totalt beviljat]]</f>
        <v>0.62539854071442613</v>
      </c>
      <c r="J30" s="15"/>
      <c r="K30" s="23"/>
    </row>
    <row r="31" spans="1:11" x14ac:dyDescent="0.25">
      <c r="A31" s="3" t="s">
        <v>31</v>
      </c>
      <c r="B31" s="3">
        <v>3</v>
      </c>
      <c r="C31" s="4">
        <v>1.84375</v>
      </c>
      <c r="D31" s="4">
        <v>77</v>
      </c>
      <c r="E31" s="4">
        <v>18.46875</v>
      </c>
      <c r="F31" s="6">
        <v>4051083</v>
      </c>
      <c r="G31" s="6">
        <v>4051083</v>
      </c>
      <c r="H31" s="6">
        <v>0</v>
      </c>
      <c r="I31" s="7">
        <f>Tabell3[[#This Row],[Totalt redovisat]]/Tabell3[[#This Row],[Totalt beviljat]]</f>
        <v>1</v>
      </c>
      <c r="J31" s="15"/>
      <c r="K31" s="23"/>
    </row>
    <row r="32" spans="1:11" x14ac:dyDescent="0.25">
      <c r="A32" s="3" t="s">
        <v>32</v>
      </c>
      <c r="B32" s="3">
        <v>7</v>
      </c>
      <c r="C32" s="4">
        <v>2.69</v>
      </c>
      <c r="D32" s="4">
        <v>62.843314907504094</v>
      </c>
      <c r="E32" s="4">
        <v>313.50062500000001</v>
      </c>
      <c r="F32" s="6">
        <v>30299464</v>
      </c>
      <c r="G32" s="6">
        <v>25792763</v>
      </c>
      <c r="H32" s="6">
        <v>4506701</v>
      </c>
      <c r="I32" s="7">
        <f>Tabell3[[#This Row],[Totalt redovisat]]/Tabell3[[#This Row],[Totalt beviljat]]</f>
        <v>0.85126136224720017</v>
      </c>
      <c r="J32" s="15"/>
      <c r="K32" s="23"/>
    </row>
    <row r="33" spans="1:11" x14ac:dyDescent="0.25">
      <c r="A33" s="3" t="s">
        <v>120</v>
      </c>
      <c r="B33" s="3">
        <v>1</v>
      </c>
      <c r="C33" s="4">
        <v>0</v>
      </c>
      <c r="D33" s="4">
        <v>129.76875000000001</v>
      </c>
      <c r="E33" s="4">
        <v>52.837499999999999</v>
      </c>
      <c r="F33" s="6">
        <v>8614361</v>
      </c>
      <c r="G33" s="6">
        <v>8504719</v>
      </c>
      <c r="H33" s="6">
        <v>109642</v>
      </c>
      <c r="I33" s="7">
        <f>Tabell3[[#This Row],[Totalt redovisat]]/Tabell3[[#This Row],[Totalt beviljat]]</f>
        <v>0.98727218420495733</v>
      </c>
      <c r="J33" s="15"/>
      <c r="K33" s="23"/>
    </row>
    <row r="34" spans="1:11" x14ac:dyDescent="0.25">
      <c r="A34" s="3" t="s">
        <v>33</v>
      </c>
      <c r="B34" s="3">
        <v>15</v>
      </c>
      <c r="C34" s="4">
        <v>0</v>
      </c>
      <c r="D34" s="4">
        <v>175.14125000000001</v>
      </c>
      <c r="E34" s="4">
        <v>402.39625000000001</v>
      </c>
      <c r="F34" s="6">
        <v>64803740</v>
      </c>
      <c r="G34" s="6">
        <v>36309663</v>
      </c>
      <c r="H34" s="6">
        <v>28494077</v>
      </c>
      <c r="I34" s="7">
        <f>Tabell3[[#This Row],[Totalt redovisat]]/Tabell3[[#This Row],[Totalt beviljat]]</f>
        <v>0.56030196713955094</v>
      </c>
      <c r="J34" s="15"/>
      <c r="K34" s="23"/>
    </row>
    <row r="35" spans="1:11" x14ac:dyDescent="0.25">
      <c r="A35" s="3" t="s">
        <v>127</v>
      </c>
      <c r="B35" s="3">
        <v>4</v>
      </c>
      <c r="C35" s="4">
        <v>0.17812500000000001</v>
      </c>
      <c r="D35" s="4">
        <v>255.09675274040148</v>
      </c>
      <c r="E35" s="4">
        <v>215.52409312527124</v>
      </c>
      <c r="F35" s="6">
        <v>38775000</v>
      </c>
      <c r="G35" s="6">
        <v>25098038</v>
      </c>
      <c r="H35" s="6">
        <v>13676962</v>
      </c>
      <c r="I35" s="7">
        <f>Tabell3[[#This Row],[Totalt redovisat]]/Tabell3[[#This Row],[Totalt beviljat]]</f>
        <v>0.64727370728562217</v>
      </c>
      <c r="J35" s="15"/>
      <c r="K35" s="23"/>
    </row>
    <row r="36" spans="1:11" x14ac:dyDescent="0.25">
      <c r="A36" s="3" t="s">
        <v>34</v>
      </c>
      <c r="B36" s="3">
        <v>8</v>
      </c>
      <c r="C36" s="4">
        <v>3.9312499999999999</v>
      </c>
      <c r="D36" s="4">
        <v>1710.4343163817307</v>
      </c>
      <c r="E36" s="4">
        <v>850.04879940749265</v>
      </c>
      <c r="F36" s="6">
        <v>125300000</v>
      </c>
      <c r="G36" s="6">
        <v>123736799</v>
      </c>
      <c r="H36" s="6">
        <v>1563201</v>
      </c>
      <c r="I36" s="7">
        <f>Tabell3[[#This Row],[Totalt redovisat]]/Tabell3[[#This Row],[Totalt beviljat]]</f>
        <v>0.98752433359936154</v>
      </c>
      <c r="J36" s="15"/>
      <c r="K36" s="23"/>
    </row>
    <row r="37" spans="1:11" x14ac:dyDescent="0.25">
      <c r="A37" s="3" t="s">
        <v>37</v>
      </c>
      <c r="B37" s="3">
        <v>5</v>
      </c>
      <c r="C37" s="4">
        <v>15.544999999999995</v>
      </c>
      <c r="D37" s="4">
        <v>778.13125000000002</v>
      </c>
      <c r="E37" s="4">
        <v>217.9675</v>
      </c>
      <c r="F37" s="6">
        <v>44181461</v>
      </c>
      <c r="G37" s="6">
        <v>44048507</v>
      </c>
      <c r="H37" s="6">
        <v>132954</v>
      </c>
      <c r="I37" s="7">
        <f>Tabell3[[#This Row],[Totalt redovisat]]/Tabell3[[#This Row],[Totalt beviljat]]</f>
        <v>0.99699072875838124</v>
      </c>
      <c r="J37" s="15"/>
      <c r="K37" s="23"/>
    </row>
    <row r="38" spans="1:11" x14ac:dyDescent="0.25">
      <c r="A38" s="3" t="s">
        <v>132</v>
      </c>
      <c r="B38" s="3">
        <v>3</v>
      </c>
      <c r="C38" s="4">
        <v>25.53</v>
      </c>
      <c r="D38" s="4">
        <v>50.89875</v>
      </c>
      <c r="E38" s="4">
        <v>185.93375</v>
      </c>
      <c r="F38" s="6">
        <v>16490000</v>
      </c>
      <c r="G38" s="6">
        <v>16490000</v>
      </c>
      <c r="H38" s="6">
        <v>0</v>
      </c>
      <c r="I38" s="7">
        <f>Tabell3[[#This Row],[Totalt redovisat]]/Tabell3[[#This Row],[Totalt beviljat]]</f>
        <v>1</v>
      </c>
      <c r="J38" s="15"/>
      <c r="K38" s="23"/>
    </row>
    <row r="39" spans="1:11" x14ac:dyDescent="0.25">
      <c r="A39" s="3" t="s">
        <v>139</v>
      </c>
      <c r="B39" s="3">
        <v>3</v>
      </c>
      <c r="C39" s="4">
        <v>1.3125</v>
      </c>
      <c r="D39" s="4">
        <v>162.82124999999999</v>
      </c>
      <c r="E39" s="4">
        <v>221.1875</v>
      </c>
      <c r="F39" s="6">
        <v>29991053</v>
      </c>
      <c r="G39" s="6">
        <v>22327182</v>
      </c>
      <c r="H39" s="6">
        <v>7663871</v>
      </c>
      <c r="I39" s="7">
        <f>Tabell3[[#This Row],[Totalt redovisat]]/Tabell3[[#This Row],[Totalt beviljat]]</f>
        <v>0.74446142321178255</v>
      </c>
      <c r="J39" s="15"/>
      <c r="K39" s="23"/>
    </row>
    <row r="40" spans="1:11" x14ac:dyDescent="0.25">
      <c r="A40" s="3" t="s">
        <v>38</v>
      </c>
      <c r="B40" s="3">
        <v>5</v>
      </c>
      <c r="C40" s="4">
        <v>16.850520833333334</v>
      </c>
      <c r="D40" s="4">
        <v>311.24112500000001</v>
      </c>
      <c r="E40" s="4">
        <v>144.36374999999998</v>
      </c>
      <c r="F40" s="6">
        <v>22702285</v>
      </c>
      <c r="G40" s="6">
        <v>22226237</v>
      </c>
      <c r="H40" s="6">
        <v>476048</v>
      </c>
      <c r="I40" s="7">
        <f>Tabell3[[#This Row],[Totalt redovisat]]/Tabell3[[#This Row],[Totalt beviljat]]</f>
        <v>0.97903083323991391</v>
      </c>
      <c r="J40" s="15"/>
      <c r="K40" s="23"/>
    </row>
    <row r="41" spans="1:11" x14ac:dyDescent="0.25">
      <c r="A41" s="3" t="s">
        <v>39</v>
      </c>
      <c r="B41" s="3">
        <v>7</v>
      </c>
      <c r="C41" s="4">
        <v>0</v>
      </c>
      <c r="D41" s="4">
        <v>306.99726161676926</v>
      </c>
      <c r="E41" s="4">
        <v>438.8398575822734</v>
      </c>
      <c r="F41" s="6">
        <v>54670199</v>
      </c>
      <c r="G41" s="6">
        <v>43657894</v>
      </c>
      <c r="H41" s="6">
        <v>11012305</v>
      </c>
      <c r="I41" s="7">
        <f>Tabell3[[#This Row],[Totalt redovisat]]/Tabell3[[#This Row],[Totalt beviljat]]</f>
        <v>0.79856841201547479</v>
      </c>
      <c r="J41" s="15"/>
      <c r="K41" s="23"/>
    </row>
    <row r="42" spans="1:11" x14ac:dyDescent="0.25">
      <c r="A42" s="3" t="s">
        <v>40</v>
      </c>
      <c r="B42" s="3">
        <v>15</v>
      </c>
      <c r="C42" s="4">
        <v>0</v>
      </c>
      <c r="D42" s="4">
        <v>40.431987499999998</v>
      </c>
      <c r="E42" s="4">
        <v>547.40399999999977</v>
      </c>
      <c r="F42" s="6">
        <v>47913242</v>
      </c>
      <c r="G42" s="6">
        <v>42470420</v>
      </c>
      <c r="H42" s="6">
        <v>5442822</v>
      </c>
      <c r="I42" s="7">
        <f>Tabell3[[#This Row],[Totalt redovisat]]/Tabell3[[#This Row],[Totalt beviljat]]</f>
        <v>0.88640255234659349</v>
      </c>
      <c r="J42" s="15"/>
      <c r="K42" s="23"/>
    </row>
    <row r="43" spans="1:11" x14ac:dyDescent="0.25">
      <c r="A43" s="3" t="s">
        <v>42</v>
      </c>
      <c r="B43" s="3">
        <v>3</v>
      </c>
      <c r="C43" s="4">
        <v>3.8937499999999998</v>
      </c>
      <c r="D43" s="4">
        <v>85.348749999999995</v>
      </c>
      <c r="E43" s="4">
        <v>10.08</v>
      </c>
      <c r="F43" s="6">
        <v>3860000</v>
      </c>
      <c r="G43" s="6">
        <v>3860000</v>
      </c>
      <c r="H43" s="6">
        <v>0</v>
      </c>
      <c r="I43" s="7">
        <f>Tabell3[[#This Row],[Totalt redovisat]]/Tabell3[[#This Row],[Totalt beviljat]]</f>
        <v>1</v>
      </c>
      <c r="J43" s="15"/>
      <c r="K43" s="23"/>
    </row>
    <row r="44" spans="1:11" x14ac:dyDescent="0.25">
      <c r="A44" s="3" t="s">
        <v>43</v>
      </c>
      <c r="B44" s="3">
        <v>4</v>
      </c>
      <c r="C44" s="4">
        <v>2.7241666666666662</v>
      </c>
      <c r="D44" s="4">
        <v>284.16125</v>
      </c>
      <c r="E44" s="4">
        <v>347.29124999999999</v>
      </c>
      <c r="F44" s="6">
        <v>36160269</v>
      </c>
      <c r="G44" s="6">
        <v>36074213</v>
      </c>
      <c r="H44" s="6">
        <v>86056</v>
      </c>
      <c r="I44" s="7">
        <f>Tabell3[[#This Row],[Totalt redovisat]]/Tabell3[[#This Row],[Totalt beviljat]]</f>
        <v>0.99762015044744279</v>
      </c>
      <c r="J44" s="15"/>
      <c r="K44" s="23"/>
    </row>
    <row r="45" spans="1:11" x14ac:dyDescent="0.25">
      <c r="A45" s="3" t="s">
        <v>44</v>
      </c>
      <c r="B45" s="3">
        <v>4</v>
      </c>
      <c r="C45" s="4">
        <v>2.879375</v>
      </c>
      <c r="D45" s="4">
        <v>79.476249999999993</v>
      </c>
      <c r="E45" s="4">
        <v>257.7405</v>
      </c>
      <c r="F45" s="6">
        <v>27275000</v>
      </c>
      <c r="G45" s="6">
        <v>22198588</v>
      </c>
      <c r="H45" s="6">
        <v>5076412</v>
      </c>
      <c r="I45" s="7">
        <f>Tabell3[[#This Row],[Totalt redovisat]]/Tabell3[[#This Row],[Totalt beviljat]]</f>
        <v>0.813880403299725</v>
      </c>
      <c r="J45" s="15"/>
      <c r="K45" s="23"/>
    </row>
    <row r="46" spans="1:11" x14ac:dyDescent="0.25">
      <c r="A46" s="3" t="s">
        <v>45</v>
      </c>
      <c r="B46" s="3">
        <v>5</v>
      </c>
      <c r="C46" s="4">
        <v>2.3187500000000001</v>
      </c>
      <c r="D46" s="4">
        <v>90.548749999999998</v>
      </c>
      <c r="E46" s="4">
        <v>62.59375</v>
      </c>
      <c r="F46" s="6">
        <v>9975000</v>
      </c>
      <c r="G46" s="6">
        <v>7933300</v>
      </c>
      <c r="H46" s="6">
        <v>2041700</v>
      </c>
      <c r="I46" s="7">
        <f>Tabell3[[#This Row],[Totalt redovisat]]/Tabell3[[#This Row],[Totalt beviljat]]</f>
        <v>0.79531829573934842</v>
      </c>
      <c r="J46" s="15"/>
      <c r="K46" s="23"/>
    </row>
    <row r="47" spans="1:11" x14ac:dyDescent="0.25">
      <c r="A47" s="3" t="s">
        <v>46</v>
      </c>
      <c r="B47" s="3">
        <v>12</v>
      </c>
      <c r="C47" s="4">
        <v>5.950952380966668</v>
      </c>
      <c r="D47" s="4">
        <v>227.44252043554337</v>
      </c>
      <c r="E47" s="4">
        <v>422.8211464845553</v>
      </c>
      <c r="F47" s="6">
        <v>41924500</v>
      </c>
      <c r="G47" s="6">
        <v>39850603</v>
      </c>
      <c r="H47" s="6">
        <v>2073897</v>
      </c>
      <c r="I47" s="7">
        <f>Tabell3[[#This Row],[Totalt redovisat]]/Tabell3[[#This Row],[Totalt beviljat]]</f>
        <v>0.95053257641713085</v>
      </c>
      <c r="J47" s="15"/>
      <c r="K47" s="23"/>
    </row>
    <row r="48" spans="1:11" x14ac:dyDescent="0.25">
      <c r="A48" s="3" t="s">
        <v>48</v>
      </c>
      <c r="B48" s="3">
        <v>8</v>
      </c>
      <c r="C48" s="4">
        <v>26.052499999999998</v>
      </c>
      <c r="D48" s="4">
        <v>215.00874999999999</v>
      </c>
      <c r="E48" s="4">
        <v>200.62</v>
      </c>
      <c r="F48" s="6">
        <v>23079143</v>
      </c>
      <c r="G48" s="6">
        <v>23079143</v>
      </c>
      <c r="H48" s="6">
        <v>0</v>
      </c>
      <c r="I48" s="7">
        <f>Tabell3[[#This Row],[Totalt redovisat]]/Tabell3[[#This Row],[Totalt beviljat]]</f>
        <v>1</v>
      </c>
      <c r="J48" s="15"/>
      <c r="K48" s="23"/>
    </row>
    <row r="49" spans="1:11" x14ac:dyDescent="0.25">
      <c r="A49" s="3"/>
      <c r="B49" s="3"/>
      <c r="C49" s="4"/>
      <c r="D49" s="4"/>
      <c r="E49" s="4"/>
      <c r="F49" s="6"/>
      <c r="G49" s="6"/>
      <c r="H49" s="6"/>
      <c r="I49" s="7"/>
      <c r="J49" s="15"/>
      <c r="K49" s="23"/>
    </row>
    <row r="50" spans="1:11" x14ac:dyDescent="0.25">
      <c r="A50" s="15"/>
      <c r="B50" s="15"/>
      <c r="C50" s="15"/>
      <c r="D50" s="15"/>
      <c r="E50" s="15"/>
      <c r="F50" s="15"/>
      <c r="G50" s="15"/>
      <c r="H50" s="15"/>
      <c r="I50" s="15"/>
      <c r="J50" s="15"/>
      <c r="K50" s="15"/>
    </row>
    <row r="51" spans="1:11" x14ac:dyDescent="0.25">
      <c r="A51" s="18" t="s">
        <v>49</v>
      </c>
      <c r="B51" s="17">
        <f>SUM(Tabell3[Antal samverkande kommuner])</f>
        <v>290</v>
      </c>
      <c r="C51" s="21">
        <f>SUM(Tabell3[Redovisade 30 000 kr-platser yrkesvux])</f>
        <v>675.4742385433176</v>
      </c>
      <c r="D51" s="21">
        <f>SUM(Tabell3[Redovisade 35 000 kr-platser yrkesvux])</f>
        <v>11338.567875490475</v>
      </c>
      <c r="E51" s="21">
        <f>SUM(Tabell3[Redovisade 75 000 kr-platser yrkesvux])</f>
        <v>10155.92128556205</v>
      </c>
      <c r="F51" s="19">
        <f>SUM(Tabell3[Totalt beviljat])</f>
        <v>1424849504</v>
      </c>
      <c r="G51" s="19">
        <f>SUM(Tabell3[Totalt redovisat])</f>
        <v>1174761785</v>
      </c>
      <c r="H51" s="19">
        <f>SUM(Tabell3[Total återbetalning])</f>
        <v>250087719</v>
      </c>
      <c r="I51" s="26">
        <f>G51/F51</f>
        <v>0.82448130957134402</v>
      </c>
      <c r="J51" s="15"/>
      <c r="K51" s="15"/>
    </row>
    <row r="52" spans="1:11" x14ac:dyDescent="0.25">
      <c r="A52" s="15"/>
      <c r="B52" s="15"/>
      <c r="C52" s="15"/>
      <c r="D52" s="15"/>
      <c r="E52" s="15"/>
      <c r="F52" s="15"/>
      <c r="G52" s="15"/>
      <c r="H52" s="15"/>
      <c r="I52" s="15"/>
      <c r="J52" s="15"/>
      <c r="K52" s="15"/>
    </row>
    <row r="53" spans="1:11" x14ac:dyDescent="0.25">
      <c r="A53" s="15"/>
      <c r="B53" s="15"/>
      <c r="C53" s="15"/>
      <c r="D53" s="15"/>
      <c r="E53" s="15"/>
      <c r="F53" s="15"/>
      <c r="G53" s="15"/>
      <c r="H53" s="15"/>
      <c r="I53" s="15"/>
      <c r="J53" s="15"/>
      <c r="K53" s="15"/>
    </row>
    <row r="54" spans="1:11" x14ac:dyDescent="0.25">
      <c r="A54" s="15"/>
      <c r="B54" s="15"/>
      <c r="C54" s="15"/>
      <c r="D54" s="15"/>
      <c r="E54" s="15"/>
      <c r="F54" s="15"/>
      <c r="G54" s="15"/>
      <c r="H54" s="15"/>
      <c r="I54" s="15"/>
      <c r="J54" s="15"/>
      <c r="K54" s="15"/>
    </row>
    <row r="55" spans="1:11" x14ac:dyDescent="0.25">
      <c r="A55" s="16" t="s">
        <v>126</v>
      </c>
      <c r="B55" s="15"/>
      <c r="C55" s="15"/>
      <c r="D55" s="15"/>
      <c r="E55" s="15"/>
      <c r="F55" s="15"/>
      <c r="G55" s="15"/>
      <c r="H55" s="15"/>
      <c r="I55" s="15"/>
      <c r="J55" s="15"/>
      <c r="K55" s="15"/>
    </row>
    <row r="56" spans="1:11" x14ac:dyDescent="0.25">
      <c r="A56" s="15"/>
      <c r="B56" s="15"/>
      <c r="C56" s="15"/>
      <c r="D56" s="15"/>
      <c r="E56" s="15"/>
      <c r="F56" s="15"/>
      <c r="G56" s="15"/>
      <c r="H56" s="15"/>
      <c r="I56" s="15"/>
      <c r="J56" s="15"/>
      <c r="K56" s="15"/>
    </row>
  </sheetData>
  <mergeCells count="1">
    <mergeCell ref="B1:I1"/>
  </mergeCells>
  <phoneticPr fontId="5" type="noConversion"/>
  <pageMargins left="0.7" right="0.7" top="0.75" bottom="0.75" header="0.3" footer="0.3"/>
  <pageSetup paperSize="9" scale="53"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7629-AEAC-4B66-914B-EE719909C929}">
  <sheetPr codeName="Blad2"/>
  <dimension ref="A1:AK56"/>
  <sheetViews>
    <sheetView zoomScale="80" zoomScaleNormal="80" zoomScaleSheetLayoutView="100" workbookViewId="0">
      <pane xSplit="1" ySplit="2" topLeftCell="B3" activePane="bottomRight" state="frozen"/>
      <selection pane="topRight" activeCell="B1" sqref="B1"/>
      <selection pane="bottomLeft" activeCell="A2" sqref="A2"/>
      <selection pane="bottomRight" sqref="A1:I1"/>
    </sheetView>
  </sheetViews>
  <sheetFormatPr defaultColWidth="0" defaultRowHeight="15" zeroHeight="1" x14ac:dyDescent="0.25"/>
  <cols>
    <col min="1" max="1" width="50.28515625" customWidth="1"/>
    <col min="2" max="2" width="21.7109375" customWidth="1"/>
    <col min="3" max="3" width="30.5703125" customWidth="1"/>
    <col min="4" max="4" width="30.28515625" customWidth="1"/>
    <col min="5" max="5" width="29.5703125" customWidth="1"/>
    <col min="6" max="8" width="26.7109375" customWidth="1"/>
    <col min="9" max="9" width="25.42578125" customWidth="1"/>
    <col min="10" max="10" width="9.140625" style="15" customWidth="1"/>
    <col min="11" max="11" width="26.42578125" hidden="1" customWidth="1"/>
    <col min="12" max="12" width="74.85546875" hidden="1" customWidth="1"/>
    <col min="13" max="14" width="25.28515625" hidden="1" customWidth="1"/>
    <col min="15" max="15" width="74.85546875" hidden="1" customWidth="1"/>
    <col min="16" max="37" width="25.28515625" hidden="1" customWidth="1"/>
    <col min="38" max="16384" width="9.140625" hidden="1"/>
  </cols>
  <sheetData>
    <row r="1" spans="1:9" ht="62.25" customHeight="1" x14ac:dyDescent="0.25">
      <c r="B1" s="37" t="s">
        <v>156</v>
      </c>
      <c r="C1" s="37"/>
      <c r="D1" s="37"/>
      <c r="E1" s="37"/>
      <c r="F1" s="37"/>
      <c r="G1" s="37"/>
      <c r="H1" s="37"/>
      <c r="I1" s="37"/>
    </row>
    <row r="2" spans="1:9" ht="35.25" customHeight="1" x14ac:dyDescent="0.25">
      <c r="A2" s="10" t="s">
        <v>0</v>
      </c>
      <c r="B2" s="10" t="s">
        <v>108</v>
      </c>
      <c r="C2" s="12" t="s">
        <v>141</v>
      </c>
      <c r="D2" s="12" t="s">
        <v>142</v>
      </c>
      <c r="E2" s="12" t="s">
        <v>143</v>
      </c>
      <c r="F2" s="13" t="s">
        <v>59</v>
      </c>
      <c r="G2" s="13" t="s">
        <v>60</v>
      </c>
      <c r="H2" s="13" t="s">
        <v>125</v>
      </c>
      <c r="I2" s="13" t="s">
        <v>109</v>
      </c>
    </row>
    <row r="3" spans="1:9" x14ac:dyDescent="0.25">
      <c r="A3" s="3" t="s">
        <v>1</v>
      </c>
      <c r="B3" s="3">
        <v>6</v>
      </c>
      <c r="C3" s="4">
        <v>21.526037631560079</v>
      </c>
      <c r="D3" s="4">
        <v>8.9652031109835537</v>
      </c>
      <c r="E3" s="4">
        <v>44.170545221513201</v>
      </c>
      <c r="F3" s="6">
        <v>4120000</v>
      </c>
      <c r="G3" s="6">
        <v>4120000</v>
      </c>
      <c r="H3" s="6">
        <v>0</v>
      </c>
      <c r="I3" s="7">
        <v>1</v>
      </c>
    </row>
    <row r="4" spans="1:9" x14ac:dyDescent="0.25">
      <c r="A4" s="3" t="s">
        <v>131</v>
      </c>
      <c r="B4" s="3">
        <v>15</v>
      </c>
      <c r="C4" s="4">
        <v>10.263541666666665</v>
      </c>
      <c r="D4" s="4">
        <v>81.647499999999994</v>
      </c>
      <c r="E4" s="4">
        <v>31.9575</v>
      </c>
      <c r="F4" s="6">
        <v>11775000</v>
      </c>
      <c r="G4" s="6">
        <v>5562382</v>
      </c>
      <c r="H4" s="6">
        <v>6212618</v>
      </c>
      <c r="I4" s="7">
        <v>0.47238912951167727</v>
      </c>
    </row>
    <row r="5" spans="1:9" x14ac:dyDescent="0.25">
      <c r="A5" s="3" t="s">
        <v>2</v>
      </c>
      <c r="B5" s="3">
        <v>8</v>
      </c>
      <c r="C5" s="4">
        <v>0.2225</v>
      </c>
      <c r="D5" s="4">
        <v>12.993875000000001</v>
      </c>
      <c r="E5" s="4">
        <v>39.037500000000001</v>
      </c>
      <c r="F5" s="6">
        <v>3375000</v>
      </c>
      <c r="G5" s="6">
        <v>3375000</v>
      </c>
      <c r="H5" s="6">
        <v>0</v>
      </c>
      <c r="I5" s="7">
        <v>1</v>
      </c>
    </row>
    <row r="6" spans="1:9" x14ac:dyDescent="0.25">
      <c r="A6" s="3" t="s">
        <v>3</v>
      </c>
      <c r="B6" s="3">
        <v>6</v>
      </c>
      <c r="C6" s="4">
        <v>2.375</v>
      </c>
      <c r="D6" s="4">
        <v>0</v>
      </c>
      <c r="E6" s="4">
        <v>6.6875</v>
      </c>
      <c r="F6" s="6">
        <v>2500000</v>
      </c>
      <c r="G6" s="6">
        <v>572813</v>
      </c>
      <c r="H6" s="6">
        <v>1927187</v>
      </c>
      <c r="I6" s="7">
        <v>0.2291252</v>
      </c>
    </row>
    <row r="7" spans="1:9" x14ac:dyDescent="0.25">
      <c r="A7" s="3" t="s">
        <v>4</v>
      </c>
      <c r="B7" s="3">
        <v>6</v>
      </c>
      <c r="C7" s="4">
        <v>3.6825000000000001</v>
      </c>
      <c r="D7" s="4">
        <v>23.592500000000001</v>
      </c>
      <c r="E7" s="4">
        <v>16.16</v>
      </c>
      <c r="F7" s="6">
        <v>3045000</v>
      </c>
      <c r="G7" s="6">
        <v>2148213</v>
      </c>
      <c r="H7" s="6">
        <v>896787</v>
      </c>
      <c r="I7" s="7">
        <v>0.70548866995073889</v>
      </c>
    </row>
    <row r="8" spans="1:9" x14ac:dyDescent="0.25">
      <c r="A8" s="3" t="s">
        <v>6</v>
      </c>
      <c r="B8" s="3">
        <v>4</v>
      </c>
      <c r="C8" s="4">
        <v>14.835000000000001</v>
      </c>
      <c r="D8" s="4">
        <v>2.0625</v>
      </c>
      <c r="E8" s="4">
        <v>0.67500000000000004</v>
      </c>
      <c r="F8" s="6">
        <v>5610000</v>
      </c>
      <c r="G8" s="6">
        <v>567863</v>
      </c>
      <c r="H8" s="6">
        <v>5042137</v>
      </c>
      <c r="I8" s="7">
        <v>0.10122335115864528</v>
      </c>
    </row>
    <row r="9" spans="1:9" x14ac:dyDescent="0.25">
      <c r="A9" s="3" t="s">
        <v>8</v>
      </c>
      <c r="B9" s="3">
        <v>5</v>
      </c>
      <c r="C9" s="4">
        <v>2.7124999999999999</v>
      </c>
      <c r="D9" s="4">
        <v>0.9</v>
      </c>
      <c r="E9" s="4">
        <v>25.8125</v>
      </c>
      <c r="F9" s="6">
        <v>3680000</v>
      </c>
      <c r="G9" s="6">
        <v>2048813</v>
      </c>
      <c r="H9" s="6">
        <v>1631187</v>
      </c>
      <c r="I9" s="7">
        <v>0.5567426630434783</v>
      </c>
    </row>
    <row r="10" spans="1:9" x14ac:dyDescent="0.25">
      <c r="A10" s="3" t="s">
        <v>9</v>
      </c>
      <c r="B10" s="3">
        <v>13</v>
      </c>
      <c r="C10" s="4">
        <v>197.14989999999997</v>
      </c>
      <c r="D10" s="4">
        <v>252.18433750000003</v>
      </c>
      <c r="E10" s="4">
        <v>141.63221249999998</v>
      </c>
      <c r="F10" s="6">
        <v>33695000</v>
      </c>
      <c r="G10" s="6">
        <v>25363365</v>
      </c>
      <c r="H10" s="6">
        <v>8331635</v>
      </c>
      <c r="I10" s="7">
        <v>0.75273378839590444</v>
      </c>
    </row>
    <row r="11" spans="1:9" x14ac:dyDescent="0.25">
      <c r="A11" s="3" t="s">
        <v>10</v>
      </c>
      <c r="B11" s="3">
        <v>5</v>
      </c>
      <c r="C11" s="4">
        <v>1.6875</v>
      </c>
      <c r="D11" s="4">
        <v>10.983750000000001</v>
      </c>
      <c r="E11" s="4">
        <v>28.855</v>
      </c>
      <c r="F11" s="6">
        <v>2600000</v>
      </c>
      <c r="G11" s="6">
        <v>2599182</v>
      </c>
      <c r="H11" s="6">
        <v>818</v>
      </c>
      <c r="I11" s="7">
        <v>0.99968538461538459</v>
      </c>
    </row>
    <row r="12" spans="1:9" x14ac:dyDescent="0.25">
      <c r="A12" s="3" t="s">
        <v>12</v>
      </c>
      <c r="B12" s="3">
        <v>3</v>
      </c>
      <c r="C12" s="4">
        <v>0</v>
      </c>
      <c r="D12" s="4">
        <v>0</v>
      </c>
      <c r="E12" s="4">
        <v>0</v>
      </c>
      <c r="F12" s="6">
        <v>438367</v>
      </c>
      <c r="G12" s="6">
        <v>0</v>
      </c>
      <c r="H12" s="6">
        <v>438367</v>
      </c>
      <c r="I12" s="7">
        <v>0</v>
      </c>
    </row>
    <row r="13" spans="1:9" x14ac:dyDescent="0.25">
      <c r="A13" s="3" t="s">
        <v>13</v>
      </c>
      <c r="B13" s="3">
        <v>11</v>
      </c>
      <c r="C13" s="4">
        <v>2.46</v>
      </c>
      <c r="D13" s="4">
        <v>3.9037500000000001</v>
      </c>
      <c r="E13" s="4">
        <v>9.8862500000000004</v>
      </c>
      <c r="F13" s="6">
        <v>8790000</v>
      </c>
      <c r="G13" s="6">
        <v>951900</v>
      </c>
      <c r="H13" s="6">
        <v>7838100</v>
      </c>
      <c r="I13" s="7">
        <v>0.10829351535836178</v>
      </c>
    </row>
    <row r="14" spans="1:9" x14ac:dyDescent="0.25">
      <c r="A14" s="3" t="s">
        <v>14</v>
      </c>
      <c r="B14" s="3">
        <v>3</v>
      </c>
      <c r="C14" s="4">
        <v>0</v>
      </c>
      <c r="D14" s="4">
        <v>37.155437915490396</v>
      </c>
      <c r="E14" s="4">
        <v>35.25</v>
      </c>
      <c r="F14" s="6">
        <v>4640997</v>
      </c>
      <c r="G14" s="6">
        <v>3944191</v>
      </c>
      <c r="H14" s="6">
        <v>696806</v>
      </c>
      <c r="I14" s="7">
        <v>0.84985855409947475</v>
      </c>
    </row>
    <row r="15" spans="1:9" x14ac:dyDescent="0.25">
      <c r="A15" s="3" t="s">
        <v>16</v>
      </c>
      <c r="B15" s="3">
        <v>3</v>
      </c>
      <c r="C15" s="4">
        <v>1.675</v>
      </c>
      <c r="D15" s="4">
        <v>0.75</v>
      </c>
      <c r="E15" s="4">
        <v>4.3624999999999998</v>
      </c>
      <c r="F15" s="6">
        <v>2800000</v>
      </c>
      <c r="G15" s="6">
        <v>403688</v>
      </c>
      <c r="H15" s="6">
        <v>2396312</v>
      </c>
      <c r="I15" s="7">
        <v>0.14417428571428573</v>
      </c>
    </row>
    <row r="16" spans="1:9" x14ac:dyDescent="0.25">
      <c r="A16" s="3" t="s">
        <v>133</v>
      </c>
      <c r="B16" s="3">
        <v>4</v>
      </c>
      <c r="C16" s="4">
        <v>2.99</v>
      </c>
      <c r="D16" s="4">
        <v>13.97125</v>
      </c>
      <c r="E16" s="4">
        <v>0</v>
      </c>
      <c r="F16" s="6">
        <v>3400000</v>
      </c>
      <c r="G16" s="6">
        <v>578694</v>
      </c>
      <c r="H16" s="6">
        <v>2821306</v>
      </c>
      <c r="I16" s="7">
        <v>0.17020411764705881</v>
      </c>
    </row>
    <row r="17" spans="1:9" x14ac:dyDescent="0.25">
      <c r="A17" s="3" t="s">
        <v>18</v>
      </c>
      <c r="B17" s="3">
        <v>3</v>
      </c>
      <c r="C17" s="4">
        <v>5.8512500000000003</v>
      </c>
      <c r="D17" s="4">
        <v>0</v>
      </c>
      <c r="E17" s="4">
        <v>4.2350000000000003</v>
      </c>
      <c r="F17" s="6">
        <v>3125000</v>
      </c>
      <c r="G17" s="6">
        <v>493163</v>
      </c>
      <c r="H17" s="6">
        <v>2631837</v>
      </c>
      <c r="I17" s="7">
        <v>0.15781216000000001</v>
      </c>
    </row>
    <row r="18" spans="1:9" x14ac:dyDescent="0.25">
      <c r="A18" s="3" t="s">
        <v>19</v>
      </c>
      <c r="B18" s="3">
        <v>6</v>
      </c>
      <c r="C18" s="4">
        <v>6.6875</v>
      </c>
      <c r="D18" s="4">
        <v>14.7125</v>
      </c>
      <c r="E18" s="4">
        <v>0</v>
      </c>
      <c r="F18" s="6">
        <v>1185000</v>
      </c>
      <c r="G18" s="6">
        <v>715563</v>
      </c>
      <c r="H18" s="6">
        <v>469437</v>
      </c>
      <c r="I18" s="7">
        <v>0.6038506329113924</v>
      </c>
    </row>
    <row r="19" spans="1:9" x14ac:dyDescent="0.25">
      <c r="A19" s="3" t="s">
        <v>20</v>
      </c>
      <c r="B19" s="3">
        <v>7</v>
      </c>
      <c r="C19" s="4">
        <v>0</v>
      </c>
      <c r="D19" s="4">
        <v>55.613750000000003</v>
      </c>
      <c r="E19" s="4">
        <v>27.545141429947037</v>
      </c>
      <c r="F19" s="6">
        <v>4800000</v>
      </c>
      <c r="G19" s="6">
        <v>4012367</v>
      </c>
      <c r="H19" s="6">
        <v>787633</v>
      </c>
      <c r="I19" s="7">
        <v>0.83590979166666668</v>
      </c>
    </row>
    <row r="20" spans="1:9" x14ac:dyDescent="0.25">
      <c r="A20" s="3" t="s">
        <v>21</v>
      </c>
      <c r="B20" s="3">
        <v>16</v>
      </c>
      <c r="C20" s="4">
        <v>0</v>
      </c>
      <c r="D20" s="4">
        <v>0</v>
      </c>
      <c r="E20" s="4">
        <v>67.486249999999998</v>
      </c>
      <c r="F20" s="6">
        <v>10085000</v>
      </c>
      <c r="G20" s="6">
        <v>5061469</v>
      </c>
      <c r="H20" s="6">
        <v>5023531</v>
      </c>
      <c r="I20" s="7">
        <v>0.5018809122459098</v>
      </c>
    </row>
    <row r="21" spans="1:9" x14ac:dyDescent="0.25">
      <c r="A21" s="3" t="s">
        <v>22</v>
      </c>
      <c r="B21" s="3">
        <v>4</v>
      </c>
      <c r="C21" s="4">
        <v>1.7299679487179487</v>
      </c>
      <c r="D21" s="4">
        <v>5.0178569361771999</v>
      </c>
      <c r="E21" s="4">
        <v>10.852985952691588</v>
      </c>
      <c r="F21" s="6">
        <v>955000</v>
      </c>
      <c r="G21" s="6">
        <v>955000</v>
      </c>
      <c r="H21" s="6">
        <v>0</v>
      </c>
      <c r="I21" s="7">
        <v>1</v>
      </c>
    </row>
    <row r="22" spans="1:9" x14ac:dyDescent="0.25">
      <c r="A22" s="3" t="s">
        <v>23</v>
      </c>
      <c r="B22" s="3">
        <v>3</v>
      </c>
      <c r="C22" s="4">
        <v>0.35</v>
      </c>
      <c r="D22" s="4">
        <v>17.84375</v>
      </c>
      <c r="E22" s="4">
        <v>5.5250000000000004</v>
      </c>
      <c r="F22" s="6">
        <v>1995000</v>
      </c>
      <c r="G22" s="6">
        <v>1049407</v>
      </c>
      <c r="H22" s="6">
        <v>945593</v>
      </c>
      <c r="I22" s="7">
        <v>0.52601854636591483</v>
      </c>
    </row>
    <row r="23" spans="1:9" x14ac:dyDescent="0.25">
      <c r="A23" s="3" t="s">
        <v>130</v>
      </c>
      <c r="B23" s="3">
        <v>12</v>
      </c>
      <c r="C23" s="4">
        <v>9.7149999999999999</v>
      </c>
      <c r="D23" s="4">
        <v>57.706160714285716</v>
      </c>
      <c r="E23" s="4">
        <v>12.258655821917809</v>
      </c>
      <c r="F23" s="6">
        <v>11560000</v>
      </c>
      <c r="G23" s="6">
        <v>3230565</v>
      </c>
      <c r="H23" s="6">
        <v>8329435</v>
      </c>
      <c r="I23" s="7">
        <v>0.27946064013840832</v>
      </c>
    </row>
    <row r="24" spans="1:9" x14ac:dyDescent="0.25">
      <c r="A24" s="3" t="s">
        <v>24</v>
      </c>
      <c r="B24" s="3">
        <v>4</v>
      </c>
      <c r="C24" s="4">
        <v>0</v>
      </c>
      <c r="D24" s="4">
        <v>0</v>
      </c>
      <c r="E24" s="4">
        <v>0</v>
      </c>
      <c r="F24" s="6">
        <v>521587</v>
      </c>
      <c r="G24" s="6">
        <v>0</v>
      </c>
      <c r="H24" s="6">
        <v>521587</v>
      </c>
      <c r="I24" s="7">
        <v>0</v>
      </c>
    </row>
    <row r="25" spans="1:9" x14ac:dyDescent="0.25">
      <c r="A25" s="3" t="s">
        <v>25</v>
      </c>
      <c r="B25" s="3">
        <v>3</v>
      </c>
      <c r="C25" s="4">
        <v>0</v>
      </c>
      <c r="D25" s="4">
        <v>0</v>
      </c>
      <c r="E25" s="4">
        <v>1.59375</v>
      </c>
      <c r="F25" s="6">
        <v>750000</v>
      </c>
      <c r="G25" s="6">
        <v>119532</v>
      </c>
      <c r="H25" s="6">
        <v>630468</v>
      </c>
      <c r="I25" s="7">
        <v>0.15937599999999999</v>
      </c>
    </row>
    <row r="26" spans="1:9" x14ac:dyDescent="0.25">
      <c r="A26" s="3" t="s">
        <v>27</v>
      </c>
      <c r="B26" s="3">
        <v>13</v>
      </c>
      <c r="C26" s="4">
        <v>0.8125</v>
      </c>
      <c r="D26" s="4">
        <v>30.65</v>
      </c>
      <c r="E26" s="4">
        <v>0</v>
      </c>
      <c r="F26" s="6">
        <v>6050000</v>
      </c>
      <c r="G26" s="6">
        <v>1097125</v>
      </c>
      <c r="H26" s="6">
        <v>4952875</v>
      </c>
      <c r="I26" s="7">
        <v>0.18134297520661158</v>
      </c>
    </row>
    <row r="27" spans="1:9" x14ac:dyDescent="0.25">
      <c r="A27" s="3" t="s">
        <v>28</v>
      </c>
      <c r="B27" s="3">
        <v>3</v>
      </c>
      <c r="C27" s="4">
        <v>6.1875</v>
      </c>
      <c r="D27" s="4">
        <v>41.5625</v>
      </c>
      <c r="E27" s="4">
        <v>15</v>
      </c>
      <c r="F27" s="6">
        <v>2886594</v>
      </c>
      <c r="G27" s="6">
        <v>2765313</v>
      </c>
      <c r="H27" s="6">
        <v>121281</v>
      </c>
      <c r="I27" s="7">
        <v>0.95798473910775117</v>
      </c>
    </row>
    <row r="28" spans="1:9" x14ac:dyDescent="0.25">
      <c r="A28" s="3" t="s">
        <v>29</v>
      </c>
      <c r="B28" s="3">
        <v>3</v>
      </c>
      <c r="C28" s="4">
        <v>0.375</v>
      </c>
      <c r="D28" s="4">
        <v>1.5625</v>
      </c>
      <c r="E28" s="4">
        <v>2.2562500000000001</v>
      </c>
      <c r="F28" s="6">
        <v>420000</v>
      </c>
      <c r="G28" s="6">
        <v>235157</v>
      </c>
      <c r="H28" s="6">
        <v>184843</v>
      </c>
      <c r="I28" s="7">
        <v>0.55989761904761903</v>
      </c>
    </row>
    <row r="29" spans="1:9" x14ac:dyDescent="0.25">
      <c r="A29" s="3" t="s">
        <v>140</v>
      </c>
      <c r="B29" s="3">
        <v>6</v>
      </c>
      <c r="C29" s="4">
        <v>6.03</v>
      </c>
      <c r="D29" s="4">
        <v>16.278749999999999</v>
      </c>
      <c r="E29" s="4">
        <v>1.96875</v>
      </c>
      <c r="F29" s="6">
        <v>14070000</v>
      </c>
      <c r="G29" s="6">
        <v>898313</v>
      </c>
      <c r="H29" s="6">
        <v>13171687</v>
      </c>
      <c r="I29" s="7">
        <v>6.3845984363894812E-2</v>
      </c>
    </row>
    <row r="30" spans="1:9" x14ac:dyDescent="0.25">
      <c r="A30" s="3" t="s">
        <v>30</v>
      </c>
      <c r="B30" s="3">
        <v>3</v>
      </c>
      <c r="C30" s="4">
        <v>2.875</v>
      </c>
      <c r="D30" s="4">
        <v>8</v>
      </c>
      <c r="E30" s="4">
        <v>12.0875</v>
      </c>
      <c r="F30" s="6">
        <v>6242411</v>
      </c>
      <c r="G30" s="6">
        <v>1272813</v>
      </c>
      <c r="H30" s="6">
        <v>4969598</v>
      </c>
      <c r="I30" s="7">
        <v>0.20389766069552293</v>
      </c>
    </row>
    <row r="31" spans="1:9" x14ac:dyDescent="0.25">
      <c r="A31" s="3" t="s">
        <v>31</v>
      </c>
      <c r="B31" s="3">
        <v>3</v>
      </c>
      <c r="C31" s="4">
        <v>3.75</v>
      </c>
      <c r="D31" s="4">
        <v>12.53125</v>
      </c>
      <c r="E31" s="4">
        <v>0.625</v>
      </c>
      <c r="F31" s="6">
        <v>590000</v>
      </c>
      <c r="G31" s="6">
        <v>590000</v>
      </c>
      <c r="H31" s="6">
        <v>0</v>
      </c>
      <c r="I31" s="7">
        <v>1</v>
      </c>
    </row>
    <row r="32" spans="1:9" x14ac:dyDescent="0.25">
      <c r="A32" s="3" t="s">
        <v>32</v>
      </c>
      <c r="B32" s="3">
        <v>7</v>
      </c>
      <c r="C32" s="4">
        <v>5.39</v>
      </c>
      <c r="D32" s="4">
        <v>48.998750000000001</v>
      </c>
      <c r="E32" s="4">
        <v>0</v>
      </c>
      <c r="F32" s="6">
        <v>2445000</v>
      </c>
      <c r="G32" s="6">
        <v>1876657</v>
      </c>
      <c r="H32" s="6">
        <v>568343</v>
      </c>
      <c r="I32" s="7">
        <v>0.76754887525562376</v>
      </c>
    </row>
    <row r="33" spans="1:9" x14ac:dyDescent="0.25">
      <c r="A33" s="3" t="s">
        <v>120</v>
      </c>
      <c r="B33" s="3">
        <v>1</v>
      </c>
      <c r="C33" s="4">
        <v>1.9125000000000001</v>
      </c>
      <c r="D33" s="4">
        <v>12.725</v>
      </c>
      <c r="E33" s="4">
        <v>23.2</v>
      </c>
      <c r="F33" s="6">
        <v>2747274</v>
      </c>
      <c r="G33" s="6">
        <v>2242750</v>
      </c>
      <c r="H33" s="6">
        <v>504524</v>
      </c>
      <c r="I33" s="7">
        <v>0.81635468468015926</v>
      </c>
    </row>
    <row r="34" spans="1:9" x14ac:dyDescent="0.25">
      <c r="A34" s="3" t="s">
        <v>33</v>
      </c>
      <c r="B34" s="3">
        <v>15</v>
      </c>
      <c r="C34" s="4">
        <v>0</v>
      </c>
      <c r="D34" s="4">
        <v>79.131249999999994</v>
      </c>
      <c r="E34" s="4">
        <v>65.021249999999995</v>
      </c>
      <c r="F34" s="6">
        <v>20200000</v>
      </c>
      <c r="G34" s="6">
        <v>7646188</v>
      </c>
      <c r="H34" s="6">
        <v>12553812</v>
      </c>
      <c r="I34" s="7">
        <v>0.37852415841584158</v>
      </c>
    </row>
    <row r="35" spans="1:9" x14ac:dyDescent="0.25">
      <c r="A35" s="3" t="s">
        <v>127</v>
      </c>
      <c r="B35" s="3">
        <v>4</v>
      </c>
      <c r="C35" s="4">
        <v>5.8375000000000003E-2</v>
      </c>
      <c r="D35" s="4">
        <v>9.7497564102564098</v>
      </c>
      <c r="E35" s="4">
        <v>1.9437500000000001</v>
      </c>
      <c r="F35" s="6">
        <v>8175000</v>
      </c>
      <c r="G35" s="6">
        <v>488774</v>
      </c>
      <c r="H35" s="6">
        <v>7686226</v>
      </c>
      <c r="I35" s="7">
        <v>5.9788868501529049E-2</v>
      </c>
    </row>
    <row r="36" spans="1:9" x14ac:dyDescent="0.25">
      <c r="A36" s="3" t="s">
        <v>34</v>
      </c>
      <c r="B36" s="3">
        <v>8</v>
      </c>
      <c r="C36" s="4">
        <v>1</v>
      </c>
      <c r="D36" s="4">
        <v>335.80627747252748</v>
      </c>
      <c r="E36" s="4">
        <v>13.875</v>
      </c>
      <c r="F36" s="6">
        <v>19610000</v>
      </c>
      <c r="G36" s="6">
        <v>12823845</v>
      </c>
      <c r="H36" s="6">
        <v>6786155</v>
      </c>
      <c r="I36" s="7">
        <v>0.65394416114227438</v>
      </c>
    </row>
    <row r="37" spans="1:9" x14ac:dyDescent="0.25">
      <c r="A37" s="3" t="s">
        <v>37</v>
      </c>
      <c r="B37" s="3">
        <v>5</v>
      </c>
      <c r="C37" s="4">
        <v>0</v>
      </c>
      <c r="D37" s="4">
        <v>0</v>
      </c>
      <c r="E37" s="4">
        <v>9.286368534482758</v>
      </c>
      <c r="F37" s="6">
        <v>1710000</v>
      </c>
      <c r="G37" s="6">
        <v>696478</v>
      </c>
      <c r="H37" s="6">
        <v>1013522</v>
      </c>
      <c r="I37" s="7">
        <v>0.40729707602339182</v>
      </c>
    </row>
    <row r="38" spans="1:9" x14ac:dyDescent="0.25">
      <c r="A38" s="3" t="s">
        <v>132</v>
      </c>
      <c r="B38" s="3">
        <v>3</v>
      </c>
      <c r="C38" s="4">
        <v>6.9487500000000004</v>
      </c>
      <c r="D38" s="4">
        <v>9.375E-2</v>
      </c>
      <c r="E38" s="4">
        <v>19.217500000000001</v>
      </c>
      <c r="F38" s="6">
        <v>6095000</v>
      </c>
      <c r="G38" s="6">
        <v>1653057</v>
      </c>
      <c r="H38" s="6">
        <v>4441943</v>
      </c>
      <c r="I38" s="7">
        <v>0.27121525840853156</v>
      </c>
    </row>
    <row r="39" spans="1:9" x14ac:dyDescent="0.25">
      <c r="A39" s="3" t="s">
        <v>139</v>
      </c>
      <c r="B39" s="3">
        <v>3</v>
      </c>
      <c r="C39" s="4">
        <v>0.125</v>
      </c>
      <c r="D39" s="4">
        <v>46.075000000000003</v>
      </c>
      <c r="E39" s="4">
        <v>25.806249999999999</v>
      </c>
      <c r="F39" s="6">
        <v>10907796</v>
      </c>
      <c r="G39" s="6">
        <v>3551844</v>
      </c>
      <c r="H39" s="6">
        <v>7355952</v>
      </c>
      <c r="I39" s="7">
        <v>0.32562435161053616</v>
      </c>
    </row>
    <row r="40" spans="1:9" x14ac:dyDescent="0.25">
      <c r="A40" s="3" t="s">
        <v>38</v>
      </c>
      <c r="B40" s="3">
        <v>5</v>
      </c>
      <c r="C40" s="4">
        <v>0.63875000000000004</v>
      </c>
      <c r="D40" s="4">
        <v>31.217500000000001</v>
      </c>
      <c r="E40" s="4">
        <v>19</v>
      </c>
      <c r="F40" s="6">
        <v>2547582</v>
      </c>
      <c r="G40" s="6">
        <v>2536775</v>
      </c>
      <c r="H40" s="6">
        <v>10807</v>
      </c>
      <c r="I40" s="7">
        <v>0.99575793831170101</v>
      </c>
    </row>
    <row r="41" spans="1:9" x14ac:dyDescent="0.25">
      <c r="A41" s="3" t="s">
        <v>39</v>
      </c>
      <c r="B41" s="3">
        <v>7</v>
      </c>
      <c r="C41" s="4">
        <v>0.5</v>
      </c>
      <c r="D41" s="4">
        <v>31.40625</v>
      </c>
      <c r="E41" s="4">
        <v>86.653750000000002</v>
      </c>
      <c r="F41" s="6">
        <v>15238350</v>
      </c>
      <c r="G41" s="6">
        <v>7613250</v>
      </c>
      <c r="H41" s="6">
        <v>7625100</v>
      </c>
      <c r="I41" s="7">
        <v>0.49961117837561153</v>
      </c>
    </row>
    <row r="42" spans="1:9" x14ac:dyDescent="0.25">
      <c r="A42" s="3" t="s">
        <v>40</v>
      </c>
      <c r="B42" s="3">
        <v>15</v>
      </c>
      <c r="C42" s="4">
        <v>0</v>
      </c>
      <c r="D42" s="4">
        <v>46.394412499999987</v>
      </c>
      <c r="E42" s="4">
        <v>28.502500000000001</v>
      </c>
      <c r="F42" s="6">
        <v>8690000</v>
      </c>
      <c r="G42" s="6">
        <v>3761492</v>
      </c>
      <c r="H42" s="6">
        <v>4928508</v>
      </c>
      <c r="I42" s="7">
        <v>0.43285293440736478</v>
      </c>
    </row>
    <row r="43" spans="1:9" x14ac:dyDescent="0.25">
      <c r="A43" s="3" t="s">
        <v>42</v>
      </c>
      <c r="B43" s="3">
        <v>3</v>
      </c>
      <c r="C43" s="4">
        <v>0</v>
      </c>
      <c r="D43" s="4">
        <v>0</v>
      </c>
      <c r="E43" s="4">
        <v>0</v>
      </c>
      <c r="F43" s="6">
        <v>0</v>
      </c>
      <c r="G43" s="6">
        <v>0</v>
      </c>
      <c r="H43" s="6">
        <v>0</v>
      </c>
      <c r="I43" s="7" t="s">
        <v>144</v>
      </c>
    </row>
    <row r="44" spans="1:9" x14ac:dyDescent="0.25">
      <c r="A44" s="3" t="s">
        <v>43</v>
      </c>
      <c r="B44" s="3">
        <v>4</v>
      </c>
      <c r="C44" s="4">
        <v>0</v>
      </c>
      <c r="D44" s="4">
        <v>41.65625</v>
      </c>
      <c r="E44" s="4">
        <v>0.75</v>
      </c>
      <c r="F44" s="6">
        <v>11800000</v>
      </c>
      <c r="G44" s="6">
        <v>1514219</v>
      </c>
      <c r="H44" s="6">
        <v>10285781</v>
      </c>
      <c r="I44" s="7">
        <v>0.12832364406779662</v>
      </c>
    </row>
    <row r="45" spans="1:9" x14ac:dyDescent="0.25">
      <c r="A45" s="3" t="s">
        <v>44</v>
      </c>
      <c r="B45" s="3">
        <v>4</v>
      </c>
      <c r="C45" s="4">
        <v>0.94874999999999998</v>
      </c>
      <c r="D45" s="4">
        <v>1.0549999999999999</v>
      </c>
      <c r="E45" s="4">
        <v>31.34</v>
      </c>
      <c r="F45" s="6">
        <v>3780000</v>
      </c>
      <c r="G45" s="6">
        <v>2415888</v>
      </c>
      <c r="H45" s="6">
        <v>1364112</v>
      </c>
      <c r="I45" s="7">
        <v>0.63912380952380954</v>
      </c>
    </row>
    <row r="46" spans="1:9" x14ac:dyDescent="0.25">
      <c r="A46" s="3" t="s">
        <v>45</v>
      </c>
      <c r="B46" s="3">
        <v>5</v>
      </c>
      <c r="C46" s="4">
        <v>0.91874999999999996</v>
      </c>
      <c r="D46" s="4">
        <v>5.7450000000000001</v>
      </c>
      <c r="E46" s="4">
        <v>1.3125</v>
      </c>
      <c r="F46" s="6">
        <v>1425000</v>
      </c>
      <c r="G46" s="6">
        <v>327075</v>
      </c>
      <c r="H46" s="6">
        <v>1097925</v>
      </c>
      <c r="I46" s="7">
        <v>0.22952631578947369</v>
      </c>
    </row>
    <row r="47" spans="1:9" x14ac:dyDescent="0.25">
      <c r="A47" s="3" t="s">
        <v>46</v>
      </c>
      <c r="B47" s="3">
        <v>12</v>
      </c>
      <c r="C47" s="4">
        <v>5.7275000000749996</v>
      </c>
      <c r="D47" s="4">
        <v>5.39678571425</v>
      </c>
      <c r="E47" s="4">
        <v>41.644464286510782</v>
      </c>
      <c r="F47" s="6">
        <v>3432500</v>
      </c>
      <c r="G47" s="6">
        <v>3432500</v>
      </c>
      <c r="H47" s="6">
        <v>0</v>
      </c>
      <c r="I47" s="7">
        <v>1</v>
      </c>
    </row>
    <row r="48" spans="1:9" x14ac:dyDescent="0.25">
      <c r="A48" s="3" t="s">
        <v>48</v>
      </c>
      <c r="B48" s="3">
        <v>8</v>
      </c>
      <c r="C48" s="4">
        <v>17.475000000000001</v>
      </c>
      <c r="D48" s="4">
        <v>41.506250000000001</v>
      </c>
      <c r="E48" s="4">
        <v>16.8125</v>
      </c>
      <c r="F48" s="6">
        <v>3090000</v>
      </c>
      <c r="G48" s="6">
        <v>3090000</v>
      </c>
      <c r="H48" s="6">
        <v>0</v>
      </c>
      <c r="I48" s="7">
        <v>1</v>
      </c>
    </row>
    <row r="49" spans="1:9" x14ac:dyDescent="0.25">
      <c r="A49" s="3"/>
      <c r="B49" s="3"/>
      <c r="C49" s="4"/>
      <c r="D49" s="4"/>
      <c r="E49" s="4"/>
      <c r="F49" s="6"/>
      <c r="G49" s="6"/>
      <c r="H49" s="6"/>
      <c r="I49" s="7"/>
    </row>
    <row r="50" spans="1:9" x14ac:dyDescent="0.25">
      <c r="A50" s="15"/>
      <c r="B50" s="15"/>
      <c r="C50" s="15"/>
      <c r="D50" s="15"/>
      <c r="E50" s="15"/>
      <c r="F50" s="15"/>
      <c r="G50" s="15"/>
      <c r="H50" s="15"/>
      <c r="I50" s="15"/>
    </row>
    <row r="51" spans="1:9" x14ac:dyDescent="0.25">
      <c r="A51" s="18" t="s">
        <v>49</v>
      </c>
      <c r="B51" s="17">
        <f>SUM(Tabell35[Antal samverkande kommuner])</f>
        <v>290</v>
      </c>
      <c r="C51" s="21">
        <f>SUM(Tabell35[Redovisade 30 000 kr-platser yrkesvux sfi sva])</f>
        <v>347.58657224701972</v>
      </c>
      <c r="D51" s="21">
        <f>SUM(Tabell35[Redovisade 35 000 kr-platser yrkesvux sfi sva])</f>
        <v>1447.5463532739705</v>
      </c>
      <c r="E51" s="21">
        <f>SUM(Tabell35[Redovisade 75 000 kr-platser yrkesvux sfi sva])</f>
        <v>930.28662374706335</v>
      </c>
      <c r="F51" s="19">
        <f>SUM(Tabell35[Totalt beviljat])</f>
        <v>277598458</v>
      </c>
      <c r="G51" s="19">
        <f>SUM(Tabell35[Totalt redovisat])</f>
        <v>130402683</v>
      </c>
      <c r="H51" s="19">
        <f>SUM(Tabell35[Total återbetalning])</f>
        <v>147195775</v>
      </c>
      <c r="I51" s="26">
        <f>G51/F51</f>
        <v>0.46975290835369121</v>
      </c>
    </row>
    <row r="52" spans="1:9" x14ac:dyDescent="0.25">
      <c r="A52" s="15"/>
      <c r="B52" s="15"/>
      <c r="C52" s="15"/>
      <c r="D52" s="15"/>
      <c r="E52" s="15"/>
      <c r="F52" s="15"/>
      <c r="G52" s="15"/>
      <c r="H52" s="15"/>
      <c r="I52" s="15"/>
    </row>
    <row r="53" spans="1:9" x14ac:dyDescent="0.25">
      <c r="A53" s="15"/>
      <c r="B53" s="15"/>
      <c r="C53" s="15"/>
      <c r="D53" s="15"/>
      <c r="E53" s="15"/>
      <c r="F53" s="15"/>
      <c r="G53" s="15"/>
      <c r="H53" s="15"/>
      <c r="I53" s="15"/>
    </row>
    <row r="54" spans="1:9" x14ac:dyDescent="0.25">
      <c r="A54" s="15"/>
      <c r="B54" s="15"/>
      <c r="C54" s="15"/>
      <c r="D54" s="15"/>
      <c r="E54" s="15"/>
      <c r="F54" s="15"/>
      <c r="G54" s="15"/>
      <c r="H54" s="15"/>
      <c r="I54" s="15"/>
    </row>
    <row r="55" spans="1:9" x14ac:dyDescent="0.25">
      <c r="A55" s="16" t="s">
        <v>126</v>
      </c>
      <c r="B55" s="15"/>
      <c r="C55" s="15"/>
      <c r="D55" s="15"/>
      <c r="E55" s="15"/>
      <c r="F55" s="15"/>
      <c r="G55" s="15"/>
      <c r="H55" s="15"/>
      <c r="I55" s="15"/>
    </row>
    <row r="56" spans="1:9" x14ac:dyDescent="0.25">
      <c r="A56" s="15"/>
      <c r="B56" s="15"/>
      <c r="C56" s="15"/>
      <c r="D56" s="15"/>
      <c r="E56" s="15"/>
      <c r="F56" s="15"/>
      <c r="G56" s="15"/>
      <c r="H56" s="15"/>
      <c r="I56" s="15"/>
    </row>
  </sheetData>
  <mergeCells count="1">
    <mergeCell ref="B1:I1"/>
  </mergeCells>
  <pageMargins left="0.7" right="0.7" top="0.75" bottom="0.75" header="0.3" footer="0.3"/>
  <pageSetup paperSize="9" scale="53" orientation="landscape" r:id="rId1"/>
  <ignoredErrors>
    <ignoredError sqref="I3:I48"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77F3-E22B-403D-90AB-6227A1C78C35}">
  <sheetPr codeName="Blad3"/>
  <dimension ref="A1:J54"/>
  <sheetViews>
    <sheetView zoomScale="80" zoomScaleNormal="80" workbookViewId="0">
      <pane xSplit="1" ySplit="2" topLeftCell="B6" activePane="bottomRight" state="frozen"/>
      <selection pane="topRight" activeCell="B1" sqref="B1"/>
      <selection pane="bottomLeft" activeCell="A2" sqref="A2"/>
      <selection pane="bottomRight" sqref="A1:I1"/>
    </sheetView>
  </sheetViews>
  <sheetFormatPr defaultColWidth="0" defaultRowHeight="15" zeroHeight="1" x14ac:dyDescent="0.25"/>
  <cols>
    <col min="1" max="1" width="49.85546875" customWidth="1"/>
    <col min="2" max="2" width="22.7109375" customWidth="1"/>
    <col min="3" max="3" width="22.85546875" customWidth="1"/>
    <col min="4" max="4" width="28.85546875" customWidth="1"/>
    <col min="5" max="5" width="31.85546875" customWidth="1"/>
    <col min="6" max="6" width="23.5703125" customWidth="1"/>
    <col min="7" max="8" width="20.42578125" customWidth="1"/>
    <col min="9" max="9" width="17.85546875" customWidth="1"/>
    <col min="10" max="10" width="9.140625" style="15" customWidth="1"/>
    <col min="11" max="16384" width="9.140625" hidden="1"/>
  </cols>
  <sheetData>
    <row r="1" spans="1:9" ht="62.25" customHeight="1" x14ac:dyDescent="0.25">
      <c r="B1" s="37" t="s">
        <v>156</v>
      </c>
      <c r="C1" s="37"/>
      <c r="D1" s="37"/>
      <c r="E1" s="37"/>
      <c r="F1" s="37"/>
      <c r="G1" s="37"/>
      <c r="H1" s="37"/>
      <c r="I1" s="37"/>
    </row>
    <row r="2" spans="1:9" ht="30.75" customHeight="1" x14ac:dyDescent="0.25">
      <c r="A2" s="10" t="s">
        <v>0</v>
      </c>
      <c r="B2" s="10" t="s">
        <v>108</v>
      </c>
      <c r="C2" s="11" t="s">
        <v>113</v>
      </c>
      <c r="D2" s="11" t="s">
        <v>114</v>
      </c>
      <c r="E2" s="11" t="s">
        <v>115</v>
      </c>
      <c r="F2" s="13" t="s">
        <v>59</v>
      </c>
      <c r="G2" s="13" t="s">
        <v>60</v>
      </c>
      <c r="H2" s="13" t="s">
        <v>125</v>
      </c>
      <c r="I2" s="13" t="s">
        <v>109</v>
      </c>
    </row>
    <row r="3" spans="1:9" x14ac:dyDescent="0.25">
      <c r="A3" s="3" t="s">
        <v>50</v>
      </c>
      <c r="B3" s="3">
        <v>7</v>
      </c>
      <c r="C3" s="4">
        <v>123.5149196705519</v>
      </c>
      <c r="D3" s="6">
        <v>172725</v>
      </c>
      <c r="E3" s="6">
        <v>1973900</v>
      </c>
      <c r="F3" s="6">
        <v>14139587</v>
      </c>
      <c r="G3" s="6">
        <v>8322371</v>
      </c>
      <c r="H3" s="6">
        <v>5817216</v>
      </c>
      <c r="I3" s="7">
        <v>0.93675391296282751</v>
      </c>
    </row>
    <row r="4" spans="1:9" x14ac:dyDescent="0.25">
      <c r="A4" s="3" t="s">
        <v>131</v>
      </c>
      <c r="B4" s="3">
        <v>15</v>
      </c>
      <c r="C4" s="4">
        <v>81.620938217919161</v>
      </c>
      <c r="D4" s="6">
        <v>105000</v>
      </c>
      <c r="E4" s="6">
        <v>1609698</v>
      </c>
      <c r="F4" s="6">
        <v>14908000</v>
      </c>
      <c r="G4" s="6">
        <v>6089933</v>
      </c>
      <c r="H4" s="6">
        <v>8818067</v>
      </c>
      <c r="I4" s="7">
        <v>0.2425978749746438</v>
      </c>
    </row>
    <row r="5" spans="1:9" x14ac:dyDescent="0.25">
      <c r="A5" s="3" t="s">
        <v>2</v>
      </c>
      <c r="B5" s="3">
        <v>8</v>
      </c>
      <c r="C5" s="4">
        <v>72.949375000000003</v>
      </c>
      <c r="D5" s="6">
        <v>10500</v>
      </c>
      <c r="E5" s="6">
        <v>1877200</v>
      </c>
      <c r="F5" s="6">
        <v>7453500</v>
      </c>
      <c r="G5" s="6">
        <v>5535169</v>
      </c>
      <c r="H5" s="6">
        <v>1918331</v>
      </c>
      <c r="I5" s="7">
        <v>0.87929431294402449</v>
      </c>
    </row>
    <row r="6" spans="1:9" x14ac:dyDescent="0.25">
      <c r="A6" s="3" t="s">
        <v>4</v>
      </c>
      <c r="B6" s="3">
        <v>6</v>
      </c>
      <c r="C6" s="4">
        <v>95.127499999999998</v>
      </c>
      <c r="D6" s="6">
        <v>0</v>
      </c>
      <c r="E6" s="6">
        <v>2173187</v>
      </c>
      <c r="F6" s="6">
        <v>7845007</v>
      </c>
      <c r="G6" s="6">
        <v>6929562</v>
      </c>
      <c r="H6" s="6">
        <v>915445</v>
      </c>
      <c r="I6" s="7">
        <v>0.55421405203302698</v>
      </c>
    </row>
    <row r="7" spans="1:9" x14ac:dyDescent="0.25">
      <c r="A7" s="3" t="s">
        <v>6</v>
      </c>
      <c r="B7" s="3">
        <v>4</v>
      </c>
      <c r="C7" s="4">
        <v>17.625</v>
      </c>
      <c r="D7" s="6">
        <v>0</v>
      </c>
      <c r="E7" s="6">
        <v>380625</v>
      </c>
      <c r="F7" s="6">
        <v>3185000</v>
      </c>
      <c r="G7" s="6">
        <v>1261875</v>
      </c>
      <c r="H7" s="6">
        <v>1923125</v>
      </c>
      <c r="I7" s="7">
        <v>0.35132710279858426</v>
      </c>
    </row>
    <row r="8" spans="1:9" x14ac:dyDescent="0.25">
      <c r="A8" s="3" t="s">
        <v>8</v>
      </c>
      <c r="B8" s="3">
        <v>5</v>
      </c>
      <c r="C8" s="4">
        <v>31.03125</v>
      </c>
      <c r="D8" s="6">
        <v>0</v>
      </c>
      <c r="E8" s="6">
        <v>1082000</v>
      </c>
      <c r="F8" s="6">
        <v>2752500</v>
      </c>
      <c r="G8" s="6">
        <v>2808563</v>
      </c>
      <c r="H8" s="6">
        <v>0</v>
      </c>
      <c r="I8" s="7">
        <v>0.95279818367010172</v>
      </c>
    </row>
    <row r="9" spans="1:9" x14ac:dyDescent="0.25">
      <c r="A9" s="3" t="s">
        <v>9</v>
      </c>
      <c r="B9" s="3">
        <v>13</v>
      </c>
      <c r="C9" s="4">
        <v>244.39146250000002</v>
      </c>
      <c r="D9" s="6">
        <v>168000</v>
      </c>
      <c r="E9" s="6">
        <v>9681159</v>
      </c>
      <c r="F9" s="6">
        <v>38062500</v>
      </c>
      <c r="G9" s="6">
        <v>22068733</v>
      </c>
      <c r="H9" s="6">
        <v>15993767</v>
      </c>
      <c r="I9" s="7">
        <v>0.76096557904338225</v>
      </c>
    </row>
    <row r="10" spans="1:9" x14ac:dyDescent="0.25">
      <c r="A10" s="3" t="s">
        <v>10</v>
      </c>
      <c r="B10" s="3">
        <v>5</v>
      </c>
      <c r="C10" s="4">
        <v>52.113750000000003</v>
      </c>
      <c r="D10" s="6">
        <v>80500</v>
      </c>
      <c r="E10" s="6">
        <v>1503400</v>
      </c>
      <c r="F10" s="6">
        <v>8647500</v>
      </c>
      <c r="G10" s="6">
        <v>4263150</v>
      </c>
      <c r="H10" s="6">
        <v>4384350</v>
      </c>
      <c r="I10" s="7">
        <v>0.92454590409836801</v>
      </c>
    </row>
    <row r="11" spans="1:9" x14ac:dyDescent="0.25">
      <c r="A11" s="3" t="s">
        <v>13</v>
      </c>
      <c r="B11" s="3">
        <v>11</v>
      </c>
      <c r="C11" s="4">
        <v>104.33875</v>
      </c>
      <c r="D11" s="6">
        <v>21000</v>
      </c>
      <c r="E11" s="6">
        <v>2042550</v>
      </c>
      <c r="F11" s="6">
        <v>16340000</v>
      </c>
      <c r="G11" s="6">
        <v>7292988</v>
      </c>
      <c r="H11" s="6">
        <v>9047012</v>
      </c>
      <c r="I11" s="7">
        <v>0</v>
      </c>
    </row>
    <row r="12" spans="1:9" x14ac:dyDescent="0.25">
      <c r="A12" s="3" t="s">
        <v>14</v>
      </c>
      <c r="B12" s="3">
        <v>3</v>
      </c>
      <c r="C12" s="4">
        <v>15.505000000000001</v>
      </c>
      <c r="D12" s="6">
        <v>3500</v>
      </c>
      <c r="E12" s="6">
        <v>384373</v>
      </c>
      <c r="F12" s="6">
        <v>2915000</v>
      </c>
      <c r="G12" s="6">
        <v>1186873</v>
      </c>
      <c r="H12" s="6">
        <v>1728127</v>
      </c>
      <c r="I12" s="7">
        <v>0.74344753747323344</v>
      </c>
    </row>
    <row r="13" spans="1:9" x14ac:dyDescent="0.25">
      <c r="A13" s="3" t="s">
        <v>129</v>
      </c>
      <c r="B13" s="3">
        <v>3</v>
      </c>
      <c r="C13" s="4">
        <v>6</v>
      </c>
      <c r="D13" s="6">
        <v>17500</v>
      </c>
      <c r="E13" s="6">
        <v>180000</v>
      </c>
      <c r="F13" s="6">
        <v>1496000</v>
      </c>
      <c r="G13" s="6">
        <v>497500</v>
      </c>
      <c r="H13" s="6">
        <v>998500</v>
      </c>
      <c r="I13" s="7">
        <v>0.39695065312046446</v>
      </c>
    </row>
    <row r="14" spans="1:9" x14ac:dyDescent="0.25">
      <c r="A14" s="3" t="s">
        <v>16</v>
      </c>
      <c r="B14" s="3">
        <v>3</v>
      </c>
      <c r="C14" s="4">
        <v>41.456249999999997</v>
      </c>
      <c r="D14" s="6">
        <v>0</v>
      </c>
      <c r="E14" s="6">
        <v>1191500</v>
      </c>
      <c r="F14" s="6">
        <v>4735790</v>
      </c>
      <c r="G14" s="6">
        <v>3264313</v>
      </c>
      <c r="H14" s="6">
        <v>1471477</v>
      </c>
      <c r="I14" s="14">
        <v>0.9250853657528354</v>
      </c>
    </row>
    <row r="15" spans="1:9" x14ac:dyDescent="0.25">
      <c r="A15" s="3" t="s">
        <v>133</v>
      </c>
      <c r="B15" s="3">
        <v>4</v>
      </c>
      <c r="C15" s="4">
        <v>12.88625</v>
      </c>
      <c r="D15" s="6">
        <v>0</v>
      </c>
      <c r="E15" s="6">
        <v>0</v>
      </c>
      <c r="F15" s="6">
        <v>3258500</v>
      </c>
      <c r="G15" s="6">
        <v>644313</v>
      </c>
      <c r="H15" s="6">
        <v>2614187</v>
      </c>
      <c r="I15" s="7">
        <v>0.55697602208038643</v>
      </c>
    </row>
    <row r="16" spans="1:9" x14ac:dyDescent="0.25">
      <c r="A16" s="3" t="s">
        <v>18</v>
      </c>
      <c r="B16" s="3">
        <v>3</v>
      </c>
      <c r="C16" s="4">
        <v>0</v>
      </c>
      <c r="D16" s="6">
        <v>0</v>
      </c>
      <c r="E16" s="6">
        <v>0</v>
      </c>
      <c r="F16" s="6">
        <v>1378000</v>
      </c>
      <c r="G16" s="6">
        <v>0</v>
      </c>
      <c r="H16" s="6">
        <v>1378000</v>
      </c>
      <c r="I16" s="7">
        <v>0.62209591293700905</v>
      </c>
    </row>
    <row r="17" spans="1:9" x14ac:dyDescent="0.25">
      <c r="A17" s="3" t="s">
        <v>19</v>
      </c>
      <c r="B17" s="3">
        <v>6</v>
      </c>
      <c r="C17" s="4">
        <v>24.94097070941605</v>
      </c>
      <c r="D17" s="6">
        <v>14000</v>
      </c>
      <c r="E17" s="6">
        <v>723426</v>
      </c>
      <c r="F17" s="6">
        <v>4252000</v>
      </c>
      <c r="G17" s="6">
        <v>1984475</v>
      </c>
      <c r="H17" s="6">
        <v>2267525</v>
      </c>
      <c r="I17" s="7">
        <v>0.66395517292563455</v>
      </c>
    </row>
    <row r="18" spans="1:9" x14ac:dyDescent="0.25">
      <c r="A18" s="3" t="s">
        <v>20</v>
      </c>
      <c r="B18" s="3">
        <v>7</v>
      </c>
      <c r="C18" s="4">
        <v>75.858552400788199</v>
      </c>
      <c r="D18" s="6">
        <v>282838</v>
      </c>
      <c r="E18" s="6">
        <v>3232442</v>
      </c>
      <c r="F18" s="6">
        <v>10576568</v>
      </c>
      <c r="G18" s="6">
        <v>7454583</v>
      </c>
      <c r="H18" s="6">
        <v>3121985</v>
      </c>
      <c r="I18" s="7">
        <v>0.48141149375916131</v>
      </c>
    </row>
    <row r="19" spans="1:9" x14ac:dyDescent="0.25">
      <c r="A19" s="3" t="s">
        <v>21</v>
      </c>
      <c r="B19" s="3">
        <v>16</v>
      </c>
      <c r="C19" s="4">
        <v>97.25</v>
      </c>
      <c r="D19" s="6">
        <v>66500</v>
      </c>
      <c r="E19" s="6">
        <v>1424909</v>
      </c>
      <c r="F19" s="6">
        <v>13183500</v>
      </c>
      <c r="G19" s="6">
        <v>6354122</v>
      </c>
      <c r="H19" s="6">
        <v>6829379</v>
      </c>
      <c r="I19" s="7">
        <v>0.76586928414100497</v>
      </c>
    </row>
    <row r="20" spans="1:9" x14ac:dyDescent="0.25">
      <c r="A20" s="3" t="s">
        <v>22</v>
      </c>
      <c r="B20" s="3">
        <v>4</v>
      </c>
      <c r="C20" s="4">
        <v>83.787499999999994</v>
      </c>
      <c r="D20" s="6">
        <v>157500</v>
      </c>
      <c r="E20" s="6">
        <v>2883750</v>
      </c>
      <c r="F20" s="6">
        <v>4206960</v>
      </c>
      <c r="G20" s="6">
        <v>7230625</v>
      </c>
      <c r="H20" s="6">
        <v>0</v>
      </c>
      <c r="I20" s="7">
        <v>1</v>
      </c>
    </row>
    <row r="21" spans="1:9" x14ac:dyDescent="0.25">
      <c r="A21" s="3" t="s">
        <v>23</v>
      </c>
      <c r="B21" s="3">
        <v>3</v>
      </c>
      <c r="C21" s="4">
        <v>2.8087499999999999</v>
      </c>
      <c r="D21" s="6">
        <v>17500</v>
      </c>
      <c r="E21" s="6">
        <v>120000</v>
      </c>
      <c r="F21" s="6">
        <v>467500</v>
      </c>
      <c r="G21" s="6">
        <v>302938</v>
      </c>
      <c r="H21" s="6">
        <v>164562</v>
      </c>
      <c r="I21" s="7">
        <v>0.78886519245738618</v>
      </c>
    </row>
    <row r="22" spans="1:9" x14ac:dyDescent="0.25">
      <c r="A22" s="3" t="s">
        <v>51</v>
      </c>
      <c r="B22" s="3">
        <v>4</v>
      </c>
      <c r="C22" s="4">
        <v>23.934646529925931</v>
      </c>
      <c r="D22" s="6">
        <v>0</v>
      </c>
      <c r="E22" s="6">
        <v>63100</v>
      </c>
      <c r="F22" s="6">
        <v>2084000</v>
      </c>
      <c r="G22" s="6">
        <v>1259833</v>
      </c>
      <c r="H22" s="6">
        <v>824167</v>
      </c>
      <c r="I22" s="14">
        <v>1</v>
      </c>
    </row>
    <row r="23" spans="1:9" x14ac:dyDescent="0.25">
      <c r="A23" s="3" t="s">
        <v>130</v>
      </c>
      <c r="B23" s="3">
        <v>12</v>
      </c>
      <c r="C23" s="4">
        <v>52.730560344827587</v>
      </c>
      <c r="D23" s="6">
        <v>65505</v>
      </c>
      <c r="E23" s="6">
        <v>2057200</v>
      </c>
      <c r="F23" s="6">
        <v>9746500</v>
      </c>
      <c r="G23" s="6">
        <v>4860109</v>
      </c>
      <c r="H23" s="6">
        <v>4886391</v>
      </c>
      <c r="I23" s="7">
        <v>9.8660258780036966E-2</v>
      </c>
    </row>
    <row r="24" spans="1:9" x14ac:dyDescent="0.25">
      <c r="A24" s="3" t="s">
        <v>24</v>
      </c>
      <c r="B24" s="3">
        <v>4</v>
      </c>
      <c r="C24" s="4">
        <v>0.27</v>
      </c>
      <c r="D24" s="6">
        <v>0</v>
      </c>
      <c r="E24" s="6">
        <v>10800</v>
      </c>
      <c r="F24" s="6">
        <v>907000</v>
      </c>
      <c r="G24" s="6">
        <v>24300</v>
      </c>
      <c r="H24" s="6">
        <v>882700</v>
      </c>
      <c r="I24" s="7">
        <v>0.46470588235294119</v>
      </c>
    </row>
    <row r="25" spans="1:9" x14ac:dyDescent="0.25">
      <c r="A25" s="3" t="s">
        <v>52</v>
      </c>
      <c r="B25" s="3">
        <v>6</v>
      </c>
      <c r="C25" s="4">
        <v>70.726304668205486</v>
      </c>
      <c r="D25" s="6">
        <v>21000</v>
      </c>
      <c r="E25" s="6">
        <v>2829000</v>
      </c>
      <c r="F25" s="6">
        <v>6545000</v>
      </c>
      <c r="G25" s="6">
        <v>6386316</v>
      </c>
      <c r="H25" s="6">
        <v>158684</v>
      </c>
      <c r="I25" s="7">
        <v>0.67186982693754704</v>
      </c>
    </row>
    <row r="26" spans="1:9" x14ac:dyDescent="0.25">
      <c r="A26" s="3" t="s">
        <v>128</v>
      </c>
      <c r="B26" s="3">
        <v>13</v>
      </c>
      <c r="C26" s="4">
        <v>145.22245414959008</v>
      </c>
      <c r="D26" s="6">
        <v>112000</v>
      </c>
      <c r="E26" s="6">
        <v>4287620</v>
      </c>
      <c r="F26" s="6">
        <v>15884159</v>
      </c>
      <c r="G26" s="6">
        <v>11854493</v>
      </c>
      <c r="H26" s="6">
        <v>4029666</v>
      </c>
      <c r="I26" s="7">
        <v>0.93852497227166343</v>
      </c>
    </row>
    <row r="27" spans="1:9" x14ac:dyDescent="0.25">
      <c r="A27" s="3" t="s">
        <v>28</v>
      </c>
      <c r="B27" s="3">
        <v>3</v>
      </c>
      <c r="C27" s="4">
        <v>25</v>
      </c>
      <c r="D27" s="6">
        <v>0</v>
      </c>
      <c r="E27" s="6">
        <v>40000</v>
      </c>
      <c r="F27" s="6">
        <v>2646614</v>
      </c>
      <c r="G27" s="6">
        <v>1327500</v>
      </c>
      <c r="H27" s="6">
        <v>1319114</v>
      </c>
      <c r="I27" s="7">
        <v>0.54508231715056299</v>
      </c>
    </row>
    <row r="28" spans="1:9" x14ac:dyDescent="0.25">
      <c r="A28" s="3" t="s">
        <v>29</v>
      </c>
      <c r="B28" s="3">
        <v>3</v>
      </c>
      <c r="C28" s="4">
        <v>14.231249999999999</v>
      </c>
      <c r="D28" s="6">
        <v>57680</v>
      </c>
      <c r="E28" s="6">
        <v>600000</v>
      </c>
      <c r="F28" s="6">
        <v>1402500</v>
      </c>
      <c r="G28" s="6">
        <v>1338493</v>
      </c>
      <c r="H28" s="6">
        <v>64007</v>
      </c>
      <c r="I28" s="7">
        <v>0.29408516593160655</v>
      </c>
    </row>
    <row r="29" spans="1:9" x14ac:dyDescent="0.25">
      <c r="A29" s="3" t="s">
        <v>30</v>
      </c>
      <c r="B29" s="3">
        <v>3</v>
      </c>
      <c r="C29" s="4">
        <v>17.443750000000001</v>
      </c>
      <c r="D29" s="6">
        <v>0</v>
      </c>
      <c r="E29" s="6">
        <v>95174</v>
      </c>
      <c r="F29" s="6">
        <v>3705000</v>
      </c>
      <c r="G29" s="6">
        <v>967362</v>
      </c>
      <c r="H29" s="6">
        <v>2737638</v>
      </c>
      <c r="I29" s="7">
        <v>0.44620469136742752</v>
      </c>
    </row>
    <row r="30" spans="1:9" x14ac:dyDescent="0.25">
      <c r="A30" s="3" t="s">
        <v>54</v>
      </c>
      <c r="B30" s="3">
        <v>3</v>
      </c>
      <c r="C30" s="4">
        <v>56.443750000000001</v>
      </c>
      <c r="D30" s="6">
        <v>63000</v>
      </c>
      <c r="E30" s="6">
        <v>2280000</v>
      </c>
      <c r="F30" s="6">
        <v>6545000</v>
      </c>
      <c r="G30" s="6">
        <v>5196438</v>
      </c>
      <c r="H30" s="6">
        <v>1348562</v>
      </c>
      <c r="I30" s="7">
        <v>0.65105966101694912</v>
      </c>
    </row>
    <row r="31" spans="1:9" x14ac:dyDescent="0.25">
      <c r="A31" s="3" t="s">
        <v>31</v>
      </c>
      <c r="B31" s="3">
        <v>3</v>
      </c>
      <c r="C31" s="4">
        <v>6.25E-2</v>
      </c>
      <c r="D31" s="6">
        <v>0</v>
      </c>
      <c r="E31" s="6">
        <v>20000</v>
      </c>
      <c r="F31" s="6">
        <v>561000</v>
      </c>
      <c r="G31" s="6">
        <v>45000</v>
      </c>
      <c r="H31" s="6">
        <v>516000</v>
      </c>
      <c r="I31" s="7">
        <v>0.83746436038240013</v>
      </c>
    </row>
    <row r="32" spans="1:9" x14ac:dyDescent="0.25">
      <c r="A32" s="3" t="s">
        <v>32</v>
      </c>
      <c r="B32" s="3">
        <v>7</v>
      </c>
      <c r="C32" s="4">
        <v>96.028750000000002</v>
      </c>
      <c r="D32" s="6">
        <v>86200</v>
      </c>
      <c r="E32" s="6">
        <v>2732932</v>
      </c>
      <c r="F32" s="6">
        <v>10129113</v>
      </c>
      <c r="G32" s="6">
        <v>7620570</v>
      </c>
      <c r="H32" s="6">
        <v>2508543</v>
      </c>
      <c r="I32" s="7">
        <v>0.54820456927400518</v>
      </c>
    </row>
    <row r="33" spans="1:9" x14ac:dyDescent="0.25">
      <c r="A33" s="3" t="s">
        <v>120</v>
      </c>
      <c r="B33" s="3">
        <v>1</v>
      </c>
      <c r="C33" s="4">
        <v>30.662500000000001</v>
      </c>
      <c r="D33" s="6">
        <v>52500</v>
      </c>
      <c r="E33" s="6">
        <v>1200000</v>
      </c>
      <c r="F33" s="6">
        <v>2786276</v>
      </c>
      <c r="G33" s="6">
        <v>2785625</v>
      </c>
      <c r="H33" s="6">
        <v>651</v>
      </c>
      <c r="I33" s="7">
        <v>0.45085874349739896</v>
      </c>
    </row>
    <row r="34" spans="1:9" x14ac:dyDescent="0.25">
      <c r="A34" s="3" t="s">
        <v>55</v>
      </c>
      <c r="B34" s="3">
        <v>5</v>
      </c>
      <c r="C34" s="4">
        <v>58.817323416714864</v>
      </c>
      <c r="D34" s="6">
        <v>70000</v>
      </c>
      <c r="E34" s="6">
        <v>1554520</v>
      </c>
      <c r="F34" s="6">
        <v>4640000</v>
      </c>
      <c r="G34" s="6">
        <v>4571637</v>
      </c>
      <c r="H34" s="6">
        <v>68363</v>
      </c>
      <c r="I34" s="7">
        <v>0.73105475330926595</v>
      </c>
    </row>
    <row r="35" spans="1:9" x14ac:dyDescent="0.25">
      <c r="A35" s="3" t="s">
        <v>33</v>
      </c>
      <c r="B35" s="3">
        <v>15</v>
      </c>
      <c r="C35" s="4">
        <v>122.39125</v>
      </c>
      <c r="D35" s="6">
        <v>3500</v>
      </c>
      <c r="E35" s="6">
        <v>1911500</v>
      </c>
      <c r="F35" s="6">
        <v>19948869</v>
      </c>
      <c r="G35" s="6">
        <v>8334563</v>
      </c>
      <c r="H35" s="6">
        <v>11614306</v>
      </c>
      <c r="I35" s="7">
        <v>0.21883295387203983</v>
      </c>
    </row>
    <row r="36" spans="1:9" x14ac:dyDescent="0.25">
      <c r="A36" s="3" t="s">
        <v>127</v>
      </c>
      <c r="B36" s="3">
        <v>4</v>
      </c>
      <c r="C36" s="4">
        <v>13.5</v>
      </c>
      <c r="D36" s="6">
        <v>0</v>
      </c>
      <c r="E36" s="6">
        <v>300000</v>
      </c>
      <c r="F36" s="6">
        <v>3071500</v>
      </c>
      <c r="G36" s="6">
        <v>976813</v>
      </c>
      <c r="H36" s="6">
        <v>2094687</v>
      </c>
      <c r="I36" s="7">
        <v>0.81325002205873398</v>
      </c>
    </row>
    <row r="37" spans="1:9" x14ac:dyDescent="0.25">
      <c r="A37" s="3" t="s">
        <v>34</v>
      </c>
      <c r="B37" s="3">
        <v>8</v>
      </c>
      <c r="C37" s="4">
        <v>140.64371681010968</v>
      </c>
      <c r="D37" s="6">
        <v>140000</v>
      </c>
      <c r="E37" s="6">
        <v>2760604</v>
      </c>
      <c r="F37" s="6">
        <v>16169000</v>
      </c>
      <c r="G37" s="6">
        <v>9932790</v>
      </c>
      <c r="H37" s="6">
        <v>6236210</v>
      </c>
      <c r="I37" s="7">
        <v>0.83589152824171753</v>
      </c>
    </row>
    <row r="38" spans="1:9" x14ac:dyDescent="0.25">
      <c r="A38" s="3" t="s">
        <v>37</v>
      </c>
      <c r="B38" s="3">
        <v>5</v>
      </c>
      <c r="C38" s="4">
        <v>16</v>
      </c>
      <c r="D38" s="6">
        <v>25000</v>
      </c>
      <c r="E38" s="6">
        <v>180000</v>
      </c>
      <c r="F38" s="6">
        <v>2787500</v>
      </c>
      <c r="G38" s="6">
        <v>1005000</v>
      </c>
      <c r="H38" s="6">
        <v>1782500</v>
      </c>
      <c r="I38" s="7">
        <v>0.46216454507050847</v>
      </c>
    </row>
    <row r="39" spans="1:9" x14ac:dyDescent="0.25">
      <c r="A39" s="3" t="s">
        <v>132</v>
      </c>
      <c r="B39" s="3">
        <v>3</v>
      </c>
      <c r="C39" s="4">
        <v>50.556249999999999</v>
      </c>
      <c r="D39" s="6">
        <v>7000</v>
      </c>
      <c r="E39" s="6">
        <v>1040000</v>
      </c>
      <c r="F39" s="6">
        <v>2977000</v>
      </c>
      <c r="G39" s="6">
        <v>3574813</v>
      </c>
      <c r="H39" s="6">
        <v>0</v>
      </c>
      <c r="I39" s="7">
        <v>1</v>
      </c>
    </row>
    <row r="40" spans="1:9" x14ac:dyDescent="0.25">
      <c r="A40" s="3" t="s">
        <v>56</v>
      </c>
      <c r="B40" s="3">
        <v>5</v>
      </c>
      <c r="C40" s="4">
        <v>0</v>
      </c>
      <c r="D40" s="6">
        <v>0</v>
      </c>
      <c r="E40" s="6">
        <v>0</v>
      </c>
      <c r="F40" s="6">
        <v>1870000</v>
      </c>
      <c r="G40" s="6">
        <v>0</v>
      </c>
      <c r="H40" s="6">
        <v>1870000</v>
      </c>
      <c r="I40" s="7">
        <v>0.36559784946236557</v>
      </c>
    </row>
    <row r="41" spans="1:9" x14ac:dyDescent="0.25">
      <c r="A41" s="3" t="s">
        <v>38</v>
      </c>
      <c r="B41" s="3">
        <v>5</v>
      </c>
      <c r="C41" s="4">
        <v>17.331250000000001</v>
      </c>
      <c r="D41" s="6">
        <v>7000</v>
      </c>
      <c r="E41" s="6">
        <v>298923</v>
      </c>
      <c r="F41" s="6">
        <v>2200003</v>
      </c>
      <c r="G41" s="6">
        <v>1172486</v>
      </c>
      <c r="H41" s="6">
        <v>1027517</v>
      </c>
      <c r="I41" s="7">
        <v>0.92506259204712815</v>
      </c>
    </row>
    <row r="42" spans="1:9" x14ac:dyDescent="0.25">
      <c r="A42" s="3" t="s">
        <v>57</v>
      </c>
      <c r="B42" s="3">
        <v>15</v>
      </c>
      <c r="C42" s="4">
        <v>79.719149195902389</v>
      </c>
      <c r="D42" s="6">
        <v>196000</v>
      </c>
      <c r="E42" s="6">
        <v>3225600</v>
      </c>
      <c r="F42" s="6">
        <v>16204496</v>
      </c>
      <c r="G42" s="6">
        <v>7370724</v>
      </c>
      <c r="H42" s="6">
        <v>8833772</v>
      </c>
      <c r="I42" s="7">
        <v>0.38010899182561309</v>
      </c>
    </row>
    <row r="43" spans="1:9" x14ac:dyDescent="0.25">
      <c r="A43" s="3" t="s">
        <v>39</v>
      </c>
      <c r="B43" s="3">
        <v>7</v>
      </c>
      <c r="C43" s="4">
        <v>48.079043598852166</v>
      </c>
      <c r="D43" s="6">
        <v>101500</v>
      </c>
      <c r="E43" s="6">
        <v>1096300</v>
      </c>
      <c r="F43" s="6">
        <v>8035995</v>
      </c>
      <c r="G43" s="6">
        <v>3601753</v>
      </c>
      <c r="H43" s="6">
        <v>4434242</v>
      </c>
      <c r="I43" s="7">
        <v>0.37577794086944938</v>
      </c>
    </row>
    <row r="44" spans="1:9" x14ac:dyDescent="0.25">
      <c r="A44" s="3" t="s">
        <v>43</v>
      </c>
      <c r="B44" s="3">
        <v>4</v>
      </c>
      <c r="C44" s="4">
        <v>41.152500000000003</v>
      </c>
      <c r="D44" s="6">
        <v>14000</v>
      </c>
      <c r="E44" s="6">
        <v>378645</v>
      </c>
      <c r="F44" s="6">
        <v>5002500</v>
      </c>
      <c r="G44" s="6">
        <v>2450270</v>
      </c>
      <c r="H44" s="6">
        <v>2552230</v>
      </c>
      <c r="I44" s="7">
        <v>0.91693983268910584</v>
      </c>
    </row>
    <row r="45" spans="1:9" x14ac:dyDescent="0.25">
      <c r="A45" s="3" t="s">
        <v>46</v>
      </c>
      <c r="B45" s="3">
        <v>12</v>
      </c>
      <c r="C45" s="4">
        <v>177.70303027426161</v>
      </c>
      <c r="D45" s="6">
        <v>30000</v>
      </c>
      <c r="E45" s="6">
        <v>5547520</v>
      </c>
      <c r="F45" s="6">
        <v>16433000</v>
      </c>
      <c r="G45" s="6">
        <v>14462672</v>
      </c>
      <c r="H45" s="6">
        <v>1970328</v>
      </c>
      <c r="I45" s="7">
        <v>0.38124156545209176</v>
      </c>
    </row>
    <row r="46" spans="1:9" x14ac:dyDescent="0.25">
      <c r="A46" s="3" t="s">
        <v>48</v>
      </c>
      <c r="B46" s="3">
        <v>8</v>
      </c>
      <c r="C46" s="4">
        <v>65.912499999999994</v>
      </c>
      <c r="D46" s="6">
        <v>185500</v>
      </c>
      <c r="E46" s="6">
        <v>2200000</v>
      </c>
      <c r="F46" s="6">
        <v>5645500</v>
      </c>
      <c r="G46" s="6">
        <v>5681125</v>
      </c>
      <c r="H46" s="6">
        <v>0</v>
      </c>
      <c r="I46" s="7">
        <v>0.9083374331550802</v>
      </c>
    </row>
    <row r="47" spans="1:9" x14ac:dyDescent="0.25">
      <c r="A47" s="3"/>
      <c r="B47" s="3"/>
      <c r="C47" s="4"/>
      <c r="D47" s="6"/>
      <c r="E47" s="6"/>
      <c r="F47" s="6"/>
      <c r="G47" s="6"/>
      <c r="H47" s="6"/>
      <c r="I47" s="14"/>
    </row>
    <row r="48" spans="1:9" x14ac:dyDescent="0.25">
      <c r="A48" s="15"/>
      <c r="B48" s="15"/>
      <c r="C48" s="15"/>
      <c r="D48" s="15"/>
      <c r="E48" s="15"/>
      <c r="F48" s="15"/>
      <c r="G48" s="15"/>
      <c r="H48" s="15"/>
      <c r="I48" s="15"/>
    </row>
    <row r="49" spans="1:9" x14ac:dyDescent="0.25">
      <c r="A49" s="18" t="s">
        <v>49</v>
      </c>
      <c r="B49" s="17">
        <f>SUM(Tabell2[Antal samverkande kommuner])</f>
        <v>284</v>
      </c>
      <c r="C49" s="21">
        <f>SUM(Tabell2[Redovisade platser lärlingsvux])</f>
        <v>2547.7686974870644</v>
      </c>
      <c r="D49" s="19">
        <f>SUM(Tabell2[Redovisat belopp utbildad handledare lärlingsvux])</f>
        <v>2354448</v>
      </c>
      <c r="E49" s="19">
        <f>SUM(Tabell2[Redovisat belopp ersättning arbetsgivare lärlingsvux])</f>
        <v>69173557</v>
      </c>
      <c r="F49" s="19">
        <f>SUM(Tabell2[Totalt beviljat])</f>
        <v>327730937</v>
      </c>
      <c r="G49" s="19">
        <f>SUM(Tabell2[Totalt redovisat])</f>
        <v>200292771</v>
      </c>
      <c r="H49" s="19">
        <f>SUM(Tabell2[Total återbetalning])</f>
        <v>131151333</v>
      </c>
      <c r="I49" s="24">
        <f>G49/F49</f>
        <v>0.61115002701133458</v>
      </c>
    </row>
    <row r="50" spans="1:9" x14ac:dyDescent="0.25">
      <c r="A50" s="15"/>
      <c r="B50" s="15"/>
      <c r="C50" s="15"/>
      <c r="D50" s="15"/>
      <c r="E50" s="15"/>
      <c r="F50" s="15"/>
      <c r="G50" s="15"/>
      <c r="H50" s="15"/>
      <c r="I50" s="15"/>
    </row>
    <row r="51" spans="1:9" x14ac:dyDescent="0.25">
      <c r="A51" s="15"/>
      <c r="B51" s="15"/>
      <c r="C51" s="15"/>
      <c r="D51" s="15"/>
      <c r="E51" s="15"/>
      <c r="F51" s="15"/>
      <c r="G51" s="15"/>
      <c r="H51" s="15"/>
      <c r="I51" s="15"/>
    </row>
    <row r="52" spans="1:9" x14ac:dyDescent="0.25">
      <c r="A52" s="15"/>
      <c r="B52" s="15"/>
      <c r="C52" s="15"/>
      <c r="D52" s="15"/>
      <c r="E52" s="15"/>
      <c r="F52" s="15"/>
      <c r="G52" s="15"/>
      <c r="H52" s="15"/>
      <c r="I52" s="15"/>
    </row>
    <row r="53" spans="1:9" x14ac:dyDescent="0.25">
      <c r="A53" s="16" t="s">
        <v>126</v>
      </c>
      <c r="B53" s="15"/>
      <c r="C53" s="15"/>
      <c r="D53" s="15"/>
      <c r="E53" s="15"/>
      <c r="F53" s="15"/>
      <c r="G53" s="15"/>
      <c r="H53" s="15"/>
      <c r="I53" s="15"/>
    </row>
    <row r="54" spans="1:9" x14ac:dyDescent="0.25">
      <c r="A54" s="15"/>
      <c r="B54" s="15"/>
      <c r="C54" s="15"/>
      <c r="D54" s="15"/>
      <c r="E54" s="15"/>
      <c r="F54" s="15"/>
      <c r="G54" s="15"/>
      <c r="H54" s="15"/>
      <c r="I54" s="15"/>
    </row>
  </sheetData>
  <mergeCells count="1">
    <mergeCell ref="B1:I1"/>
  </mergeCells>
  <pageMargins left="0.7" right="0.7" top="0.75" bottom="0.75" header="0.3" footer="0.3"/>
  <pageSetup paperSize="9" scale="56"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A85FE-EFE9-41E3-9866-2149C8EB695E}">
  <sheetPr codeName="Blad4"/>
  <dimension ref="A2:AW8"/>
  <sheetViews>
    <sheetView workbookViewId="0">
      <selection activeCell="B6" sqref="B6"/>
    </sheetView>
  </sheetViews>
  <sheetFormatPr defaultColWidth="37" defaultRowHeight="15" x14ac:dyDescent="0.25"/>
  <sheetData>
    <row r="2" spans="1:49" x14ac:dyDescent="0.25">
      <c r="A2" t="s">
        <v>1</v>
      </c>
      <c r="C2" t="s">
        <v>2</v>
      </c>
      <c r="D2" t="s">
        <v>3</v>
      </c>
      <c r="E2" t="s">
        <v>4</v>
      </c>
      <c r="F2" t="s">
        <v>5</v>
      </c>
      <c r="G2" t="s">
        <v>6</v>
      </c>
      <c r="H2" t="s">
        <v>7</v>
      </c>
      <c r="I2" t="s">
        <v>8</v>
      </c>
      <c r="J2" t="s">
        <v>9</v>
      </c>
      <c r="K2" t="s">
        <v>10</v>
      </c>
      <c r="L2" t="s">
        <v>11</v>
      </c>
      <c r="M2" t="s">
        <v>12</v>
      </c>
      <c r="N2" t="s">
        <v>13</v>
      </c>
      <c r="O2" t="s">
        <v>14</v>
      </c>
      <c r="P2" t="s">
        <v>15</v>
      </c>
      <c r="Q2" t="s">
        <v>16</v>
      </c>
      <c r="R2" t="s">
        <v>17</v>
      </c>
      <c r="S2" t="s">
        <v>18</v>
      </c>
      <c r="T2" t="s">
        <v>19</v>
      </c>
      <c r="U2" t="s">
        <v>20</v>
      </c>
      <c r="V2" t="s">
        <v>21</v>
      </c>
      <c r="W2" t="s">
        <v>22</v>
      </c>
      <c r="X2" t="s">
        <v>23</v>
      </c>
      <c r="Y2" t="s">
        <v>24</v>
      </c>
      <c r="Z2" t="s">
        <v>25</v>
      </c>
      <c r="AA2" t="s">
        <v>26</v>
      </c>
      <c r="AB2" t="s">
        <v>27</v>
      </c>
      <c r="AC2" t="s">
        <v>28</v>
      </c>
      <c r="AD2" t="s">
        <v>29</v>
      </c>
      <c r="AE2" t="s">
        <v>30</v>
      </c>
      <c r="AF2" t="s">
        <v>31</v>
      </c>
      <c r="AG2" t="s">
        <v>32</v>
      </c>
      <c r="AH2" t="s">
        <v>33</v>
      </c>
      <c r="AI2" t="s">
        <v>34</v>
      </c>
      <c r="AJ2" t="s">
        <v>35</v>
      </c>
      <c r="AK2" t="s">
        <v>36</v>
      </c>
      <c r="AL2" t="s">
        <v>37</v>
      </c>
      <c r="AM2" t="s">
        <v>38</v>
      </c>
      <c r="AN2" t="s">
        <v>39</v>
      </c>
      <c r="AO2" t="s">
        <v>40</v>
      </c>
      <c r="AP2" t="s">
        <v>41</v>
      </c>
      <c r="AQ2" t="s">
        <v>42</v>
      </c>
      <c r="AR2" t="s">
        <v>43</v>
      </c>
      <c r="AS2" t="s">
        <v>44</v>
      </c>
      <c r="AT2" t="s">
        <v>45</v>
      </c>
      <c r="AU2" t="s">
        <v>46</v>
      </c>
      <c r="AV2" t="s">
        <v>47</v>
      </c>
      <c r="AW2" t="s">
        <v>48</v>
      </c>
    </row>
    <row r="3" spans="1:49" x14ac:dyDescent="0.25">
      <c r="A3" t="s">
        <v>58</v>
      </c>
      <c r="C3" t="s">
        <v>58</v>
      </c>
      <c r="D3" t="s">
        <v>68</v>
      </c>
      <c r="E3" t="s">
        <v>67</v>
      </c>
      <c r="F3" t="s">
        <v>58</v>
      </c>
      <c r="G3" t="s">
        <v>67</v>
      </c>
      <c r="H3" t="s">
        <v>58</v>
      </c>
      <c r="I3" t="s">
        <v>67</v>
      </c>
      <c r="J3" t="s">
        <v>69</v>
      </c>
      <c r="K3" t="s">
        <v>58</v>
      </c>
      <c r="L3" t="s">
        <v>69</v>
      </c>
      <c r="M3" t="s">
        <v>68</v>
      </c>
      <c r="N3" t="s">
        <v>58</v>
      </c>
      <c r="O3" t="s">
        <v>58</v>
      </c>
      <c r="P3" t="s">
        <v>58</v>
      </c>
      <c r="Q3" t="s">
        <v>68</v>
      </c>
      <c r="R3" t="s">
        <v>58</v>
      </c>
      <c r="S3" t="s">
        <v>68</v>
      </c>
      <c r="T3" t="s">
        <v>58</v>
      </c>
      <c r="U3" t="s">
        <v>58</v>
      </c>
      <c r="V3" t="s">
        <v>68</v>
      </c>
      <c r="W3" t="s">
        <v>67</v>
      </c>
      <c r="X3" t="s">
        <v>68</v>
      </c>
      <c r="Y3" t="s">
        <v>58</v>
      </c>
      <c r="Z3" t="s">
        <v>58</v>
      </c>
      <c r="AA3" t="s">
        <v>58</v>
      </c>
      <c r="AB3" t="s">
        <v>58</v>
      </c>
      <c r="AC3" t="s">
        <v>58</v>
      </c>
      <c r="AD3" t="s">
        <v>58</v>
      </c>
      <c r="AE3" t="s">
        <v>58</v>
      </c>
      <c r="AF3" t="s">
        <v>58</v>
      </c>
      <c r="AG3" t="s">
        <v>58</v>
      </c>
      <c r="AH3" t="s">
        <v>69</v>
      </c>
      <c r="AI3" t="s">
        <v>68</v>
      </c>
      <c r="AJ3" t="s">
        <v>58</v>
      </c>
      <c r="AK3" t="s">
        <v>58</v>
      </c>
      <c r="AL3" t="s">
        <v>58</v>
      </c>
      <c r="AM3" t="s">
        <v>69</v>
      </c>
      <c r="AN3" t="s">
        <v>68</v>
      </c>
      <c r="AO3" t="s">
        <v>68</v>
      </c>
      <c r="AP3" t="s">
        <v>69</v>
      </c>
      <c r="AQ3" t="s">
        <v>58</v>
      </c>
      <c r="AR3" t="s">
        <v>58</v>
      </c>
      <c r="AS3" t="s">
        <v>58</v>
      </c>
      <c r="AT3" t="s">
        <v>67</v>
      </c>
      <c r="AU3" t="s">
        <v>58</v>
      </c>
      <c r="AV3" t="s">
        <v>58</v>
      </c>
      <c r="AW3" t="s">
        <v>67</v>
      </c>
    </row>
    <row r="4" spans="1:49" ht="105" x14ac:dyDescent="0.25">
      <c r="A4" s="2"/>
      <c r="B4" s="2"/>
      <c r="C4" s="2"/>
      <c r="D4" s="1" t="s">
        <v>66</v>
      </c>
      <c r="E4" s="1" t="s">
        <v>65</v>
      </c>
      <c r="F4" s="2"/>
      <c r="G4" s="1" t="s">
        <v>65</v>
      </c>
      <c r="H4" s="2"/>
      <c r="I4" s="1" t="s">
        <v>65</v>
      </c>
      <c r="J4" s="1" t="s">
        <v>64</v>
      </c>
      <c r="K4" s="2"/>
      <c r="L4" s="1" t="s">
        <v>64</v>
      </c>
      <c r="M4" s="1" t="s">
        <v>66</v>
      </c>
      <c r="N4" s="2"/>
      <c r="O4" s="2"/>
      <c r="P4" s="2"/>
      <c r="Q4" s="1" t="s">
        <v>66</v>
      </c>
      <c r="R4" s="2"/>
      <c r="S4" s="1" t="s">
        <v>66</v>
      </c>
      <c r="T4" s="2"/>
      <c r="U4" s="2"/>
      <c r="V4" s="1" t="s">
        <v>66</v>
      </c>
      <c r="W4" s="1" t="s">
        <v>65</v>
      </c>
      <c r="X4" s="1" t="s">
        <v>66</v>
      </c>
      <c r="Y4" s="2"/>
      <c r="Z4" s="2"/>
      <c r="AA4" s="2"/>
      <c r="AB4" s="2"/>
      <c r="AC4" s="2"/>
      <c r="AD4" s="2"/>
      <c r="AE4" s="2"/>
      <c r="AF4" s="2"/>
      <c r="AG4" s="2"/>
      <c r="AH4" s="1" t="s">
        <v>64</v>
      </c>
      <c r="AI4" s="1" t="s">
        <v>66</v>
      </c>
      <c r="AJ4" s="2"/>
      <c r="AK4" s="2"/>
      <c r="AL4" s="2"/>
      <c r="AM4" s="1" t="s">
        <v>64</v>
      </c>
      <c r="AN4" s="1" t="s">
        <v>66</v>
      </c>
      <c r="AO4" s="1" t="s">
        <v>66</v>
      </c>
      <c r="AP4" s="1" t="s">
        <v>64</v>
      </c>
      <c r="AQ4" s="2"/>
      <c r="AR4" s="2"/>
      <c r="AS4" s="2"/>
      <c r="AT4" s="1" t="s">
        <v>65</v>
      </c>
      <c r="AU4" s="2"/>
      <c r="AV4" s="2"/>
      <c r="AW4" s="1" t="s">
        <v>65</v>
      </c>
    </row>
    <row r="5" spans="1:49" ht="135" x14ac:dyDescent="0.25">
      <c r="A5" s="1" t="s">
        <v>61</v>
      </c>
      <c r="B5" s="1"/>
      <c r="C5" s="1" t="s">
        <v>61</v>
      </c>
      <c r="D5" s="1" t="s">
        <v>61</v>
      </c>
      <c r="E5" s="1" t="s">
        <v>61</v>
      </c>
      <c r="F5" s="1" t="s">
        <v>61</v>
      </c>
      <c r="G5" s="1" t="s">
        <v>61</v>
      </c>
      <c r="H5" s="1" t="s">
        <v>61</v>
      </c>
      <c r="I5" s="1" t="s">
        <v>61</v>
      </c>
      <c r="J5" s="1" t="s">
        <v>61</v>
      </c>
      <c r="K5" s="1" t="s">
        <v>61</v>
      </c>
      <c r="L5" s="1" t="s">
        <v>61</v>
      </c>
      <c r="M5" s="1" t="s">
        <v>61</v>
      </c>
      <c r="N5" s="1" t="s">
        <v>61</v>
      </c>
      <c r="O5" s="1" t="s">
        <v>61</v>
      </c>
      <c r="P5" s="1" t="s">
        <v>61</v>
      </c>
      <c r="Q5" s="1" t="s">
        <v>61</v>
      </c>
      <c r="R5" s="1" t="s">
        <v>61</v>
      </c>
      <c r="S5" s="1" t="s">
        <v>61</v>
      </c>
      <c r="T5" s="1" t="s">
        <v>61</v>
      </c>
      <c r="U5" s="1" t="s">
        <v>61</v>
      </c>
      <c r="V5" s="1" t="s">
        <v>61</v>
      </c>
      <c r="W5" s="1" t="s">
        <v>61</v>
      </c>
      <c r="X5" s="1" t="s">
        <v>61</v>
      </c>
      <c r="Y5" s="1" t="s">
        <v>61</v>
      </c>
      <c r="Z5" s="1" t="s">
        <v>61</v>
      </c>
      <c r="AA5" s="1" t="s">
        <v>61</v>
      </c>
      <c r="AB5" s="1" t="s">
        <v>61</v>
      </c>
      <c r="AC5" s="1" t="s">
        <v>61</v>
      </c>
      <c r="AD5" s="1" t="s">
        <v>61</v>
      </c>
      <c r="AE5" s="1" t="s">
        <v>61</v>
      </c>
      <c r="AF5" s="1" t="s">
        <v>61</v>
      </c>
      <c r="AG5" s="1" t="s">
        <v>61</v>
      </c>
      <c r="AH5" s="1" t="s">
        <v>61</v>
      </c>
      <c r="AI5" s="1" t="s">
        <v>61</v>
      </c>
      <c r="AJ5" s="1" t="s">
        <v>61</v>
      </c>
      <c r="AK5" s="1" t="s">
        <v>61</v>
      </c>
      <c r="AL5" s="1" t="s">
        <v>61</v>
      </c>
      <c r="AM5" s="1" t="s">
        <v>61</v>
      </c>
      <c r="AN5" s="1" t="s">
        <v>61</v>
      </c>
      <c r="AO5" s="1" t="s">
        <v>61</v>
      </c>
      <c r="AP5" s="1" t="s">
        <v>61</v>
      </c>
      <c r="AQ5" s="1" t="s">
        <v>61</v>
      </c>
      <c r="AR5" s="1" t="s">
        <v>61</v>
      </c>
      <c r="AS5" s="1" t="s">
        <v>61</v>
      </c>
      <c r="AT5" s="1" t="s">
        <v>61</v>
      </c>
      <c r="AU5" s="1" t="s">
        <v>61</v>
      </c>
      <c r="AV5" s="1" t="s">
        <v>61</v>
      </c>
      <c r="AW5" s="1" t="s">
        <v>61</v>
      </c>
    </row>
    <row r="6" spans="1:49" ht="240" x14ac:dyDescent="0.25">
      <c r="A6" s="2"/>
      <c r="B6" s="2"/>
      <c r="C6" s="2"/>
      <c r="D6" s="1" t="s">
        <v>63</v>
      </c>
      <c r="E6" s="1" t="s">
        <v>62</v>
      </c>
      <c r="F6" s="2"/>
      <c r="G6" s="1" t="s">
        <v>62</v>
      </c>
      <c r="H6" s="2"/>
      <c r="I6" s="1" t="s">
        <v>62</v>
      </c>
      <c r="J6" s="1" t="s">
        <v>62</v>
      </c>
      <c r="K6" s="2"/>
      <c r="L6" s="1" t="s">
        <v>62</v>
      </c>
      <c r="M6" s="1" t="s">
        <v>63</v>
      </c>
      <c r="N6" s="2"/>
      <c r="O6" s="2"/>
      <c r="P6" s="2"/>
      <c r="Q6" s="1" t="s">
        <v>63</v>
      </c>
      <c r="R6" s="2"/>
      <c r="S6" s="1" t="s">
        <v>63</v>
      </c>
      <c r="T6" s="2"/>
      <c r="U6" s="2"/>
      <c r="V6" s="1" t="s">
        <v>63</v>
      </c>
      <c r="W6" s="1" t="s">
        <v>62</v>
      </c>
      <c r="X6" s="1" t="s">
        <v>63</v>
      </c>
      <c r="Y6" s="2"/>
      <c r="Z6" s="2"/>
      <c r="AA6" s="2"/>
      <c r="AB6" s="2"/>
      <c r="AC6" s="2"/>
      <c r="AD6" s="2"/>
      <c r="AE6" s="2"/>
      <c r="AF6" s="2"/>
      <c r="AG6" s="2"/>
      <c r="AH6" s="1" t="s">
        <v>62</v>
      </c>
      <c r="AI6" s="1" t="s">
        <v>63</v>
      </c>
      <c r="AJ6" s="2"/>
      <c r="AK6" s="2"/>
      <c r="AL6" s="2"/>
      <c r="AM6" s="1" t="s">
        <v>62</v>
      </c>
      <c r="AN6" s="1" t="s">
        <v>63</v>
      </c>
      <c r="AO6" s="1" t="s">
        <v>63</v>
      </c>
      <c r="AP6" s="1" t="s">
        <v>62</v>
      </c>
      <c r="AQ6" s="2"/>
      <c r="AR6" s="2"/>
      <c r="AS6" s="2"/>
      <c r="AT6" s="1" t="s">
        <v>62</v>
      </c>
      <c r="AU6" s="2"/>
      <c r="AV6" s="2"/>
      <c r="AW6" s="1" t="s">
        <v>62</v>
      </c>
    </row>
    <row r="7" spans="1:49" ht="240" x14ac:dyDescent="0.25">
      <c r="A7" s="2"/>
      <c r="B7" s="2"/>
      <c r="C7" s="2"/>
      <c r="D7" s="2"/>
      <c r="E7" s="2"/>
      <c r="F7" s="2"/>
      <c r="G7" s="2"/>
      <c r="H7" s="2"/>
      <c r="I7" s="2"/>
      <c r="J7" s="1" t="s">
        <v>63</v>
      </c>
      <c r="K7" s="2"/>
      <c r="L7" s="1" t="s">
        <v>63</v>
      </c>
      <c r="M7" s="2"/>
      <c r="N7" s="2"/>
      <c r="O7" s="2"/>
      <c r="P7" s="2"/>
      <c r="Q7" s="2"/>
      <c r="R7" s="2"/>
      <c r="S7" s="2"/>
      <c r="T7" s="2"/>
      <c r="U7" s="2"/>
      <c r="V7" s="2"/>
      <c r="W7" s="2"/>
      <c r="X7" s="2"/>
      <c r="Y7" s="2"/>
      <c r="Z7" s="2"/>
      <c r="AA7" s="2"/>
      <c r="AB7" s="2"/>
      <c r="AC7" s="2"/>
      <c r="AD7" s="2"/>
      <c r="AE7" s="2"/>
      <c r="AF7" s="2"/>
      <c r="AG7" s="2"/>
      <c r="AH7" s="1" t="s">
        <v>63</v>
      </c>
      <c r="AI7" s="2"/>
      <c r="AJ7" s="2"/>
      <c r="AK7" s="2"/>
      <c r="AL7" s="2"/>
      <c r="AM7" s="1" t="s">
        <v>63</v>
      </c>
      <c r="AN7" s="2"/>
      <c r="AO7" s="2"/>
      <c r="AP7" s="1" t="s">
        <v>63</v>
      </c>
      <c r="AQ7" s="2"/>
      <c r="AR7" s="2"/>
      <c r="AS7" s="2"/>
      <c r="AT7" s="2"/>
      <c r="AU7" s="2"/>
      <c r="AV7" s="2"/>
      <c r="AW7" s="2"/>
    </row>
    <row r="8" spans="1:49" ht="60" x14ac:dyDescent="0.25">
      <c r="A8" s="1" t="s">
        <v>70</v>
      </c>
      <c r="B8" s="1"/>
      <c r="C8" s="1"/>
      <c r="D8" s="1" t="s">
        <v>71</v>
      </c>
      <c r="E8" s="1"/>
      <c r="F8" s="1" t="s">
        <v>72</v>
      </c>
      <c r="G8" s="1" t="s">
        <v>73</v>
      </c>
      <c r="H8" s="1" t="s">
        <v>74</v>
      </c>
      <c r="I8" s="1" t="s">
        <v>75</v>
      </c>
      <c r="J8" s="1" t="s">
        <v>76</v>
      </c>
      <c r="K8" s="1"/>
      <c r="L8" s="1" t="s">
        <v>77</v>
      </c>
      <c r="M8" s="1" t="s">
        <v>78</v>
      </c>
      <c r="N8" s="1" t="s">
        <v>79</v>
      </c>
      <c r="O8" s="1" t="s">
        <v>80</v>
      </c>
      <c r="P8" s="1" t="s">
        <v>81</v>
      </c>
      <c r="Q8" s="1" t="s">
        <v>82</v>
      </c>
      <c r="R8" s="1" t="s">
        <v>83</v>
      </c>
      <c r="S8" s="1" t="s">
        <v>84</v>
      </c>
      <c r="T8" s="1"/>
      <c r="U8" s="1" t="s">
        <v>85</v>
      </c>
      <c r="V8" s="1" t="s">
        <v>86</v>
      </c>
      <c r="W8" s="1" t="s">
        <v>87</v>
      </c>
      <c r="X8" s="1"/>
      <c r="Y8" s="1" t="s">
        <v>88</v>
      </c>
      <c r="Z8" s="1" t="s">
        <v>89</v>
      </c>
      <c r="AA8" s="1" t="s">
        <v>90</v>
      </c>
      <c r="AB8" s="1" t="s">
        <v>91</v>
      </c>
      <c r="AC8" s="1"/>
      <c r="AD8" s="1" t="s">
        <v>92</v>
      </c>
      <c r="AE8" s="1" t="s">
        <v>93</v>
      </c>
      <c r="AF8" s="1" t="s">
        <v>94</v>
      </c>
      <c r="AG8" s="1" t="s">
        <v>95</v>
      </c>
      <c r="AH8" s="1" t="s">
        <v>96</v>
      </c>
      <c r="AI8" s="1" t="s">
        <v>97</v>
      </c>
      <c r="AJ8" s="1" t="s">
        <v>98</v>
      </c>
      <c r="AK8" s="1" t="s">
        <v>99</v>
      </c>
      <c r="AL8" s="1"/>
      <c r="AM8" s="1" t="s">
        <v>100</v>
      </c>
      <c r="AN8" s="1" t="s">
        <v>101</v>
      </c>
      <c r="AO8" s="1" t="s">
        <v>102</v>
      </c>
      <c r="AP8" s="1" t="s">
        <v>103</v>
      </c>
      <c r="AQ8" s="1"/>
      <c r="AR8" s="1" t="s">
        <v>104</v>
      </c>
      <c r="AS8" s="1" t="s">
        <v>105</v>
      </c>
      <c r="AT8" s="1" t="s">
        <v>106</v>
      </c>
      <c r="AU8" s="1" t="s">
        <v>107</v>
      </c>
      <c r="AV8" s="1"/>
      <c r="AW8"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6CF4-7DD9-494F-A0D3-D62261F9FE69}">
  <sheetPr codeName="Blad5"/>
  <dimension ref="A1:W54"/>
  <sheetViews>
    <sheetView zoomScale="80" zoomScaleNormal="80" workbookViewId="0">
      <pane xSplit="1" ySplit="2" topLeftCell="B3" activePane="bottomRight" state="frozen"/>
      <selection pane="topRight" activeCell="B1" sqref="B1"/>
      <selection pane="bottomLeft" activeCell="A2" sqref="A2"/>
      <selection pane="bottomRight" sqref="A1:I1"/>
    </sheetView>
  </sheetViews>
  <sheetFormatPr defaultColWidth="0" defaultRowHeight="15" zeroHeight="1" x14ac:dyDescent="0.25"/>
  <cols>
    <col min="1" max="1" width="49.85546875" customWidth="1"/>
    <col min="2" max="2" width="19.5703125" customWidth="1"/>
    <col min="3" max="3" width="22.7109375" bestFit="1" customWidth="1"/>
    <col min="4" max="4" width="27.5703125" customWidth="1"/>
    <col min="5" max="5" width="35.140625" bestFit="1" customWidth="1"/>
    <col min="6" max="6" width="23.5703125" customWidth="1"/>
    <col min="7" max="7" width="21" customWidth="1"/>
    <col min="8" max="8" width="21.5703125" customWidth="1"/>
    <col min="9" max="9" width="17.140625" customWidth="1"/>
    <col min="10" max="10" width="9.140625" customWidth="1"/>
    <col min="11" max="23" width="0" hidden="1" customWidth="1"/>
    <col min="24" max="16384" width="9.140625" hidden="1"/>
  </cols>
  <sheetData>
    <row r="1" spans="1:10" ht="62.25" customHeight="1" x14ac:dyDescent="0.25">
      <c r="B1" s="37" t="s">
        <v>156</v>
      </c>
      <c r="C1" s="37"/>
      <c r="D1" s="37"/>
      <c r="E1" s="37"/>
      <c r="F1" s="37"/>
      <c r="G1" s="37"/>
      <c r="H1" s="37"/>
      <c r="I1" s="37"/>
    </row>
    <row r="2" spans="1:10" ht="30.75" customHeight="1" x14ac:dyDescent="0.25">
      <c r="A2" s="10" t="s">
        <v>0</v>
      </c>
      <c r="B2" s="10" t="s">
        <v>108</v>
      </c>
      <c r="C2" s="12" t="s">
        <v>134</v>
      </c>
      <c r="D2" s="12" t="s">
        <v>135</v>
      </c>
      <c r="E2" s="12" t="s">
        <v>136</v>
      </c>
      <c r="F2" s="13" t="s">
        <v>59</v>
      </c>
      <c r="G2" s="13" t="s">
        <v>60</v>
      </c>
      <c r="H2" s="13" t="s">
        <v>125</v>
      </c>
      <c r="I2" s="13" t="s">
        <v>109</v>
      </c>
      <c r="J2" s="15"/>
    </row>
    <row r="3" spans="1:10" x14ac:dyDescent="0.25">
      <c r="A3" s="3" t="s">
        <v>50</v>
      </c>
      <c r="B3" s="3">
        <v>7</v>
      </c>
      <c r="C3" s="4">
        <v>15.427075000000004</v>
      </c>
      <c r="D3" s="6">
        <v>3500</v>
      </c>
      <c r="E3" s="6">
        <v>35600</v>
      </c>
      <c r="F3" s="6">
        <v>2337500</v>
      </c>
      <c r="G3" s="6">
        <v>810454</v>
      </c>
      <c r="H3" s="6">
        <v>1527046</v>
      </c>
      <c r="I3" s="7">
        <f t="shared" ref="I3:I46" si="0">IFERROR(G3/F3,"-")</f>
        <v>0.34671828877005345</v>
      </c>
      <c r="J3" s="15"/>
    </row>
    <row r="4" spans="1:10" x14ac:dyDescent="0.25">
      <c r="A4" s="3" t="s">
        <v>131</v>
      </c>
      <c r="B4" s="3">
        <v>15</v>
      </c>
      <c r="C4" s="4">
        <v>21.692499999999999</v>
      </c>
      <c r="D4" s="6">
        <v>3500</v>
      </c>
      <c r="E4" s="6">
        <v>290259</v>
      </c>
      <c r="F4" s="6">
        <v>8246000</v>
      </c>
      <c r="G4" s="6">
        <v>1378384</v>
      </c>
      <c r="H4" s="6">
        <v>6867616</v>
      </c>
      <c r="I4" s="7">
        <f t="shared" si="0"/>
        <v>0.16715789473684212</v>
      </c>
      <c r="J4" s="15"/>
    </row>
    <row r="5" spans="1:10" x14ac:dyDescent="0.25">
      <c r="A5" s="3" t="s">
        <v>2</v>
      </c>
      <c r="B5" s="3">
        <v>8</v>
      </c>
      <c r="C5" s="4">
        <v>1.7475000000000001</v>
      </c>
      <c r="D5" s="6">
        <v>0</v>
      </c>
      <c r="E5" s="6">
        <v>51300</v>
      </c>
      <c r="F5" s="6">
        <v>457000</v>
      </c>
      <c r="G5" s="6">
        <v>138675</v>
      </c>
      <c r="H5" s="6">
        <v>318325</v>
      </c>
      <c r="I5" s="7">
        <f t="shared" si="0"/>
        <v>0.30344638949671771</v>
      </c>
      <c r="J5" s="15"/>
    </row>
    <row r="6" spans="1:10" x14ac:dyDescent="0.25">
      <c r="A6" s="3" t="s">
        <v>4</v>
      </c>
      <c r="B6" s="3">
        <v>6</v>
      </c>
      <c r="C6" s="4">
        <v>0</v>
      </c>
      <c r="D6" s="6">
        <v>0</v>
      </c>
      <c r="E6" s="6">
        <v>0</v>
      </c>
      <c r="F6" s="6">
        <v>0</v>
      </c>
      <c r="G6" s="6">
        <v>0</v>
      </c>
      <c r="H6" s="6">
        <v>0</v>
      </c>
      <c r="I6" s="7" t="str">
        <f t="shared" si="0"/>
        <v>-</v>
      </c>
      <c r="J6" s="15"/>
    </row>
    <row r="7" spans="1:10" x14ac:dyDescent="0.25">
      <c r="A7" s="3" t="s">
        <v>6</v>
      </c>
      <c r="B7" s="3">
        <v>4</v>
      </c>
      <c r="C7" s="4">
        <v>0</v>
      </c>
      <c r="D7" s="6">
        <v>0</v>
      </c>
      <c r="E7" s="6">
        <v>0</v>
      </c>
      <c r="F7" s="6">
        <v>0</v>
      </c>
      <c r="G7" s="6">
        <v>0</v>
      </c>
      <c r="H7" s="6">
        <v>0</v>
      </c>
      <c r="I7" s="7" t="str">
        <f t="shared" si="0"/>
        <v>-</v>
      </c>
      <c r="J7" s="15"/>
    </row>
    <row r="8" spans="1:10" x14ac:dyDescent="0.25">
      <c r="A8" s="3" t="s">
        <v>8</v>
      </c>
      <c r="B8" s="3">
        <v>5</v>
      </c>
      <c r="C8" s="4">
        <v>3</v>
      </c>
      <c r="D8" s="6">
        <v>0</v>
      </c>
      <c r="E8" s="6">
        <v>120000</v>
      </c>
      <c r="F8" s="6">
        <v>917500</v>
      </c>
      <c r="G8" s="6">
        <v>270000</v>
      </c>
      <c r="H8" s="6">
        <v>647500</v>
      </c>
      <c r="I8" s="7">
        <f t="shared" si="0"/>
        <v>0.29427792915531337</v>
      </c>
      <c r="J8" s="15"/>
    </row>
    <row r="9" spans="1:10" x14ac:dyDescent="0.25">
      <c r="A9" s="3" t="s">
        <v>9</v>
      </c>
      <c r="B9" s="3">
        <v>13</v>
      </c>
      <c r="C9" s="4">
        <v>157.11096250000003</v>
      </c>
      <c r="D9" s="6">
        <v>112000</v>
      </c>
      <c r="E9" s="6">
        <v>6275439</v>
      </c>
      <c r="F9" s="6">
        <v>15632500</v>
      </c>
      <c r="G9" s="6">
        <v>14242988</v>
      </c>
      <c r="H9" s="6">
        <v>1389512</v>
      </c>
      <c r="I9" s="7">
        <f t="shared" si="0"/>
        <v>0.91111389732928194</v>
      </c>
      <c r="J9" s="15"/>
    </row>
    <row r="10" spans="1:10" x14ac:dyDescent="0.25">
      <c r="A10" s="3" t="s">
        <v>10</v>
      </c>
      <c r="B10" s="3">
        <v>5</v>
      </c>
      <c r="C10" s="4">
        <v>68.3125</v>
      </c>
      <c r="D10" s="6">
        <v>73500</v>
      </c>
      <c r="E10" s="6">
        <v>918864</v>
      </c>
      <c r="F10" s="6">
        <v>7152442</v>
      </c>
      <c r="G10" s="6">
        <v>4407989</v>
      </c>
      <c r="H10" s="6">
        <v>2744453</v>
      </c>
      <c r="I10" s="7">
        <f t="shared" si="0"/>
        <v>0.61629147080116131</v>
      </c>
      <c r="J10" s="15"/>
    </row>
    <row r="11" spans="1:10" x14ac:dyDescent="0.25">
      <c r="A11" s="3" t="s">
        <v>13</v>
      </c>
      <c r="B11" s="3">
        <v>11</v>
      </c>
      <c r="C11" s="4">
        <v>0</v>
      </c>
      <c r="D11" s="6">
        <v>0</v>
      </c>
      <c r="E11" s="6">
        <v>0</v>
      </c>
      <c r="F11" s="6">
        <v>935000</v>
      </c>
      <c r="G11" s="6">
        <v>0</v>
      </c>
      <c r="H11" s="6">
        <v>935000</v>
      </c>
      <c r="I11" s="7">
        <f t="shared" si="0"/>
        <v>0</v>
      </c>
      <c r="J11" s="15"/>
    </row>
    <row r="12" spans="1:10" x14ac:dyDescent="0.25">
      <c r="A12" s="3" t="s">
        <v>14</v>
      </c>
      <c r="B12" s="3">
        <v>3</v>
      </c>
      <c r="C12" s="4">
        <v>5.7912499999999998</v>
      </c>
      <c r="D12" s="6">
        <v>0</v>
      </c>
      <c r="E12" s="6">
        <v>183000</v>
      </c>
      <c r="F12" s="6">
        <v>1800000</v>
      </c>
      <c r="G12" s="6">
        <v>472563</v>
      </c>
      <c r="H12" s="6">
        <v>1327437</v>
      </c>
      <c r="I12" s="7">
        <f t="shared" si="0"/>
        <v>0.26253500000000002</v>
      </c>
      <c r="J12" s="15"/>
    </row>
    <row r="13" spans="1:10" x14ac:dyDescent="0.25">
      <c r="A13" s="3" t="s">
        <v>129</v>
      </c>
      <c r="B13" s="3">
        <v>3</v>
      </c>
      <c r="C13" s="4">
        <v>0</v>
      </c>
      <c r="D13" s="6">
        <v>0</v>
      </c>
      <c r="E13" s="6">
        <v>0</v>
      </c>
      <c r="F13" s="6">
        <v>0</v>
      </c>
      <c r="G13" s="6">
        <v>0</v>
      </c>
      <c r="H13" s="6">
        <v>0</v>
      </c>
      <c r="I13" s="7" t="str">
        <f t="shared" si="0"/>
        <v>-</v>
      </c>
      <c r="J13" s="15"/>
    </row>
    <row r="14" spans="1:10" x14ac:dyDescent="0.25">
      <c r="A14" s="3" t="s">
        <v>16</v>
      </c>
      <c r="B14" s="3">
        <v>3</v>
      </c>
      <c r="C14" s="4">
        <v>7</v>
      </c>
      <c r="D14" s="6">
        <v>0</v>
      </c>
      <c r="E14" s="6">
        <v>112000</v>
      </c>
      <c r="F14" s="6">
        <v>1870000</v>
      </c>
      <c r="G14" s="6">
        <v>462000</v>
      </c>
      <c r="H14" s="6">
        <v>1408000</v>
      </c>
      <c r="I14" s="14">
        <f t="shared" si="0"/>
        <v>0.24705882352941178</v>
      </c>
      <c r="J14" s="15"/>
    </row>
    <row r="15" spans="1:10" x14ac:dyDescent="0.25">
      <c r="A15" s="3" t="s">
        <v>133</v>
      </c>
      <c r="B15" s="3">
        <v>4</v>
      </c>
      <c r="C15" s="4">
        <v>0</v>
      </c>
      <c r="D15" s="6">
        <v>0</v>
      </c>
      <c r="E15" s="6">
        <v>0</v>
      </c>
      <c r="F15" s="6">
        <v>0</v>
      </c>
      <c r="G15" s="6">
        <v>0</v>
      </c>
      <c r="H15" s="6">
        <v>0</v>
      </c>
      <c r="I15" s="7" t="str">
        <f t="shared" si="0"/>
        <v>-</v>
      </c>
      <c r="J15" s="15"/>
    </row>
    <row r="16" spans="1:10" x14ac:dyDescent="0.25">
      <c r="A16" s="3" t="s">
        <v>18</v>
      </c>
      <c r="B16" s="3">
        <v>3</v>
      </c>
      <c r="C16" s="4">
        <v>0</v>
      </c>
      <c r="D16" s="6">
        <v>0</v>
      </c>
      <c r="E16" s="6">
        <v>0</v>
      </c>
      <c r="F16" s="6">
        <v>0</v>
      </c>
      <c r="G16" s="6">
        <v>0</v>
      </c>
      <c r="H16" s="6">
        <v>0</v>
      </c>
      <c r="I16" s="7" t="str">
        <f t="shared" si="0"/>
        <v>-</v>
      </c>
      <c r="J16" s="15"/>
    </row>
    <row r="17" spans="1:10" x14ac:dyDescent="0.25">
      <c r="A17" s="3" t="s">
        <v>19</v>
      </c>
      <c r="B17" s="3">
        <v>6</v>
      </c>
      <c r="C17" s="4">
        <v>0</v>
      </c>
      <c r="D17" s="6">
        <v>0</v>
      </c>
      <c r="E17" s="6">
        <v>0</v>
      </c>
      <c r="F17" s="6">
        <v>0</v>
      </c>
      <c r="G17" s="6">
        <v>0</v>
      </c>
      <c r="H17" s="6">
        <v>0</v>
      </c>
      <c r="I17" s="7" t="str">
        <f t="shared" si="0"/>
        <v>-</v>
      </c>
      <c r="J17" s="15"/>
    </row>
    <row r="18" spans="1:10" x14ac:dyDescent="0.25">
      <c r="A18" s="3" t="s">
        <v>20</v>
      </c>
      <c r="B18" s="3">
        <v>7</v>
      </c>
      <c r="C18" s="4">
        <v>20.91</v>
      </c>
      <c r="D18" s="6">
        <v>51244</v>
      </c>
      <c r="E18" s="6">
        <v>585650</v>
      </c>
      <c r="F18" s="6">
        <v>2337500</v>
      </c>
      <c r="G18" s="6">
        <v>1682394</v>
      </c>
      <c r="H18" s="6">
        <v>655106</v>
      </c>
      <c r="I18" s="7">
        <f t="shared" si="0"/>
        <v>0.71974074866310156</v>
      </c>
      <c r="J18" s="15"/>
    </row>
    <row r="19" spans="1:10" x14ac:dyDescent="0.25">
      <c r="A19" s="3" t="s">
        <v>21</v>
      </c>
      <c r="B19" s="3">
        <v>16</v>
      </c>
      <c r="C19" s="4">
        <v>0</v>
      </c>
      <c r="D19" s="6">
        <v>0</v>
      </c>
      <c r="E19" s="6">
        <v>0</v>
      </c>
      <c r="F19" s="6">
        <v>8041000</v>
      </c>
      <c r="G19" s="6">
        <v>0</v>
      </c>
      <c r="H19" s="6">
        <v>8041000</v>
      </c>
      <c r="I19" s="7">
        <f t="shared" si="0"/>
        <v>0</v>
      </c>
      <c r="J19" s="15"/>
    </row>
    <row r="20" spans="1:10" x14ac:dyDescent="0.25">
      <c r="A20" s="3" t="s">
        <v>22</v>
      </c>
      <c r="B20" s="3">
        <v>4</v>
      </c>
      <c r="C20" s="4">
        <v>0</v>
      </c>
      <c r="D20" s="6">
        <v>0</v>
      </c>
      <c r="E20" s="6">
        <v>0</v>
      </c>
      <c r="F20" s="6">
        <v>186976</v>
      </c>
      <c r="G20" s="6">
        <v>0</v>
      </c>
      <c r="H20" s="6">
        <v>186976</v>
      </c>
      <c r="I20" s="7">
        <f t="shared" si="0"/>
        <v>0</v>
      </c>
      <c r="J20" s="15"/>
    </row>
    <row r="21" spans="1:10" x14ac:dyDescent="0.25">
      <c r="A21" s="3" t="s">
        <v>23</v>
      </c>
      <c r="B21" s="3">
        <v>3</v>
      </c>
      <c r="C21" s="4">
        <v>0</v>
      </c>
      <c r="D21" s="6">
        <v>0</v>
      </c>
      <c r="E21" s="6">
        <v>0</v>
      </c>
      <c r="F21" s="6">
        <v>935000</v>
      </c>
      <c r="G21" s="6">
        <v>0</v>
      </c>
      <c r="H21" s="6">
        <v>935000</v>
      </c>
      <c r="I21" s="7">
        <f t="shared" si="0"/>
        <v>0</v>
      </c>
      <c r="J21" s="15"/>
    </row>
    <row r="22" spans="1:10" x14ac:dyDescent="0.25">
      <c r="A22" s="3" t="s">
        <v>51</v>
      </c>
      <c r="B22" s="3">
        <v>4</v>
      </c>
      <c r="C22" s="4">
        <v>0</v>
      </c>
      <c r="D22" s="6">
        <v>0</v>
      </c>
      <c r="E22" s="6">
        <v>0</v>
      </c>
      <c r="F22" s="6">
        <v>183500</v>
      </c>
      <c r="G22" s="6">
        <v>0</v>
      </c>
      <c r="H22" s="6">
        <v>183500</v>
      </c>
      <c r="I22" s="14">
        <f t="shared" si="0"/>
        <v>0</v>
      </c>
      <c r="J22" s="15"/>
    </row>
    <row r="23" spans="1:10" x14ac:dyDescent="0.25">
      <c r="A23" s="3" t="s">
        <v>130</v>
      </c>
      <c r="B23" s="3">
        <v>12</v>
      </c>
      <c r="C23" s="4">
        <v>0</v>
      </c>
      <c r="D23" s="6">
        <v>0</v>
      </c>
      <c r="E23" s="6">
        <v>0</v>
      </c>
      <c r="F23" s="6">
        <v>457000</v>
      </c>
      <c r="G23" s="6">
        <v>0</v>
      </c>
      <c r="H23" s="6">
        <v>457000</v>
      </c>
      <c r="I23" s="7">
        <f t="shared" si="0"/>
        <v>0</v>
      </c>
      <c r="J23" s="15"/>
    </row>
    <row r="24" spans="1:10" x14ac:dyDescent="0.25">
      <c r="A24" s="3" t="s">
        <v>24</v>
      </c>
      <c r="B24" s="3">
        <v>4</v>
      </c>
      <c r="C24" s="4">
        <v>0</v>
      </c>
      <c r="D24" s="6">
        <v>0</v>
      </c>
      <c r="E24" s="6">
        <v>0</v>
      </c>
      <c r="F24" s="6">
        <v>0</v>
      </c>
      <c r="G24" s="6">
        <v>0</v>
      </c>
      <c r="H24" s="6">
        <v>0</v>
      </c>
      <c r="I24" s="7" t="str">
        <f t="shared" si="0"/>
        <v>-</v>
      </c>
      <c r="J24" s="15"/>
    </row>
    <row r="25" spans="1:10" x14ac:dyDescent="0.25">
      <c r="A25" s="3" t="s">
        <v>52</v>
      </c>
      <c r="B25" s="3">
        <v>6</v>
      </c>
      <c r="C25" s="4">
        <v>24.628226549040573</v>
      </c>
      <c r="D25" s="6">
        <v>0</v>
      </c>
      <c r="E25" s="6">
        <v>985000</v>
      </c>
      <c r="F25" s="6">
        <v>4675000</v>
      </c>
      <c r="G25" s="6">
        <v>2216412</v>
      </c>
      <c r="H25" s="6">
        <v>2458588</v>
      </c>
      <c r="I25" s="7">
        <f t="shared" si="0"/>
        <v>0.47409882352941174</v>
      </c>
      <c r="J25" s="15"/>
    </row>
    <row r="26" spans="1:10" x14ac:dyDescent="0.25">
      <c r="A26" s="3" t="s">
        <v>128</v>
      </c>
      <c r="B26" s="3">
        <v>13</v>
      </c>
      <c r="C26" s="4">
        <v>0</v>
      </c>
      <c r="D26" s="6">
        <v>0</v>
      </c>
      <c r="E26" s="6">
        <v>0</v>
      </c>
      <c r="F26" s="6">
        <v>4675000</v>
      </c>
      <c r="G26" s="6">
        <v>0</v>
      </c>
      <c r="H26" s="6">
        <v>4675000</v>
      </c>
      <c r="I26" s="7">
        <f t="shared" si="0"/>
        <v>0</v>
      </c>
      <c r="J26" s="15"/>
    </row>
    <row r="27" spans="1:10" x14ac:dyDescent="0.25">
      <c r="A27" s="3" t="s">
        <v>28</v>
      </c>
      <c r="B27" s="3">
        <v>3</v>
      </c>
      <c r="C27" s="4">
        <v>0</v>
      </c>
      <c r="D27" s="6">
        <v>0</v>
      </c>
      <c r="E27" s="6">
        <v>0</v>
      </c>
      <c r="F27" s="6">
        <v>1177537</v>
      </c>
      <c r="G27" s="6">
        <v>0</v>
      </c>
      <c r="H27" s="6">
        <v>1177537</v>
      </c>
      <c r="I27" s="7">
        <f t="shared" si="0"/>
        <v>0</v>
      </c>
      <c r="J27" s="15"/>
    </row>
    <row r="28" spans="1:10" x14ac:dyDescent="0.25">
      <c r="A28" s="3" t="s">
        <v>29</v>
      </c>
      <c r="B28" s="3">
        <v>3</v>
      </c>
      <c r="C28" s="4">
        <v>0</v>
      </c>
      <c r="D28" s="6">
        <v>0</v>
      </c>
      <c r="E28" s="6">
        <v>0</v>
      </c>
      <c r="F28" s="6">
        <v>0</v>
      </c>
      <c r="G28" s="6">
        <v>0</v>
      </c>
      <c r="H28" s="6">
        <v>0</v>
      </c>
      <c r="I28" s="7" t="str">
        <f t="shared" si="0"/>
        <v>-</v>
      </c>
      <c r="J28" s="15"/>
    </row>
    <row r="29" spans="1:10" x14ac:dyDescent="0.25">
      <c r="A29" s="3" t="s">
        <v>30</v>
      </c>
      <c r="B29" s="3">
        <v>3</v>
      </c>
      <c r="C29" s="4">
        <v>0</v>
      </c>
      <c r="D29" s="6">
        <v>0</v>
      </c>
      <c r="E29" s="6">
        <v>0</v>
      </c>
      <c r="F29" s="6">
        <v>1870000</v>
      </c>
      <c r="G29" s="6">
        <v>0</v>
      </c>
      <c r="H29" s="6">
        <v>1870000</v>
      </c>
      <c r="I29" s="7">
        <f t="shared" si="0"/>
        <v>0</v>
      </c>
      <c r="J29" s="15"/>
    </row>
    <row r="30" spans="1:10" x14ac:dyDescent="0.25">
      <c r="A30" s="3" t="s">
        <v>54</v>
      </c>
      <c r="B30" s="3">
        <v>3</v>
      </c>
      <c r="C30" s="4">
        <v>0</v>
      </c>
      <c r="D30" s="6">
        <v>0</v>
      </c>
      <c r="E30" s="6">
        <v>0</v>
      </c>
      <c r="F30" s="6">
        <v>3740000</v>
      </c>
      <c r="G30" s="6">
        <v>0</v>
      </c>
      <c r="H30" s="6">
        <v>3740000</v>
      </c>
      <c r="I30" s="7">
        <f t="shared" si="0"/>
        <v>0</v>
      </c>
      <c r="J30" s="15"/>
    </row>
    <row r="31" spans="1:10" x14ac:dyDescent="0.25">
      <c r="A31" s="3" t="s">
        <v>31</v>
      </c>
      <c r="B31" s="3">
        <v>3</v>
      </c>
      <c r="C31" s="4">
        <v>0</v>
      </c>
      <c r="D31" s="6">
        <v>0</v>
      </c>
      <c r="E31" s="6">
        <v>0</v>
      </c>
      <c r="F31" s="6">
        <v>0</v>
      </c>
      <c r="G31" s="6">
        <v>0</v>
      </c>
      <c r="H31" s="6">
        <v>0</v>
      </c>
      <c r="I31" s="7" t="str">
        <f t="shared" si="0"/>
        <v>-</v>
      </c>
      <c r="J31" s="15"/>
    </row>
    <row r="32" spans="1:10" x14ac:dyDescent="0.25">
      <c r="A32" s="3" t="s">
        <v>32</v>
      </c>
      <c r="B32" s="3">
        <v>7</v>
      </c>
      <c r="C32" s="4">
        <v>30.36</v>
      </c>
      <c r="D32" s="6">
        <v>0</v>
      </c>
      <c r="E32" s="6">
        <v>866043</v>
      </c>
      <c r="F32" s="6">
        <v>4494402</v>
      </c>
      <c r="G32" s="6">
        <v>2384043</v>
      </c>
      <c r="H32" s="6">
        <v>2110359</v>
      </c>
      <c r="I32" s="7">
        <f t="shared" si="0"/>
        <v>0.53044720966215309</v>
      </c>
      <c r="J32" s="15"/>
    </row>
    <row r="33" spans="1:10" x14ac:dyDescent="0.25">
      <c r="A33" s="3" t="s">
        <v>120</v>
      </c>
      <c r="B33" s="3">
        <v>1</v>
      </c>
      <c r="C33" s="4">
        <v>6</v>
      </c>
      <c r="D33" s="6">
        <v>21000</v>
      </c>
      <c r="E33" s="6">
        <v>240000</v>
      </c>
      <c r="F33" s="6">
        <v>1167418</v>
      </c>
      <c r="G33" s="6">
        <v>561000</v>
      </c>
      <c r="H33" s="6">
        <v>606418</v>
      </c>
      <c r="I33" s="7">
        <f t="shared" si="0"/>
        <v>0.48054767015756139</v>
      </c>
      <c r="J33" s="15"/>
    </row>
    <row r="34" spans="1:10" x14ac:dyDescent="0.25">
      <c r="A34" s="3" t="s">
        <v>55</v>
      </c>
      <c r="B34" s="3">
        <v>5</v>
      </c>
      <c r="C34" s="4">
        <v>0.5</v>
      </c>
      <c r="D34" s="6">
        <v>0</v>
      </c>
      <c r="E34" s="6">
        <v>8000</v>
      </c>
      <c r="F34" s="6">
        <v>187000</v>
      </c>
      <c r="G34" s="6">
        <v>33000</v>
      </c>
      <c r="H34" s="6">
        <v>154000</v>
      </c>
      <c r="I34" s="7">
        <f t="shared" si="0"/>
        <v>0.17647058823529413</v>
      </c>
      <c r="J34" s="15"/>
    </row>
    <row r="35" spans="1:10" x14ac:dyDescent="0.25">
      <c r="A35" s="3" t="s">
        <v>33</v>
      </c>
      <c r="B35" s="3">
        <v>15</v>
      </c>
      <c r="C35" s="4">
        <v>0</v>
      </c>
      <c r="D35" s="6">
        <v>0</v>
      </c>
      <c r="E35" s="6">
        <v>0</v>
      </c>
      <c r="F35" s="6">
        <v>1835000</v>
      </c>
      <c r="G35" s="6">
        <v>0</v>
      </c>
      <c r="H35" s="6">
        <v>1835000</v>
      </c>
      <c r="I35" s="7">
        <f t="shared" si="0"/>
        <v>0</v>
      </c>
      <c r="J35" s="15"/>
    </row>
    <row r="36" spans="1:10" x14ac:dyDescent="0.25">
      <c r="A36" s="3" t="s">
        <v>127</v>
      </c>
      <c r="B36" s="3">
        <v>4</v>
      </c>
      <c r="C36" s="4">
        <v>0</v>
      </c>
      <c r="D36" s="6">
        <v>0</v>
      </c>
      <c r="E36" s="6">
        <v>0</v>
      </c>
      <c r="F36" s="6">
        <v>374000</v>
      </c>
      <c r="G36" s="6">
        <v>0</v>
      </c>
      <c r="H36" s="6">
        <v>374000</v>
      </c>
      <c r="I36" s="7">
        <f t="shared" si="0"/>
        <v>0</v>
      </c>
      <c r="J36" s="15"/>
    </row>
    <row r="37" spans="1:10" x14ac:dyDescent="0.25">
      <c r="A37" s="3" t="s">
        <v>34</v>
      </c>
      <c r="B37" s="3">
        <v>8</v>
      </c>
      <c r="C37" s="4">
        <v>0</v>
      </c>
      <c r="D37" s="6">
        <v>0</v>
      </c>
      <c r="E37" s="6">
        <v>0</v>
      </c>
      <c r="F37" s="6">
        <v>0</v>
      </c>
      <c r="G37" s="6">
        <v>0</v>
      </c>
      <c r="H37" s="6">
        <v>0</v>
      </c>
      <c r="I37" s="7" t="str">
        <f t="shared" si="0"/>
        <v>-</v>
      </c>
      <c r="J37" s="15"/>
    </row>
    <row r="38" spans="1:10" x14ac:dyDescent="0.25">
      <c r="A38" s="3" t="s">
        <v>37</v>
      </c>
      <c r="B38" s="3">
        <v>5</v>
      </c>
      <c r="C38" s="4">
        <v>0</v>
      </c>
      <c r="D38" s="6">
        <v>0</v>
      </c>
      <c r="E38" s="6">
        <v>0</v>
      </c>
      <c r="F38" s="6">
        <v>0</v>
      </c>
      <c r="G38" s="6">
        <v>0</v>
      </c>
      <c r="H38" s="6">
        <v>0</v>
      </c>
      <c r="I38" s="7" t="str">
        <f t="shared" si="0"/>
        <v>-</v>
      </c>
      <c r="J38" s="15"/>
    </row>
    <row r="39" spans="1:10" x14ac:dyDescent="0.25">
      <c r="A39" s="3" t="s">
        <v>132</v>
      </c>
      <c r="B39" s="3">
        <v>3</v>
      </c>
      <c r="C39" s="4">
        <v>0</v>
      </c>
      <c r="D39" s="6">
        <v>0</v>
      </c>
      <c r="E39" s="6">
        <v>0</v>
      </c>
      <c r="F39" s="6">
        <v>360000</v>
      </c>
      <c r="G39" s="6">
        <v>0</v>
      </c>
      <c r="H39" s="6">
        <v>360000</v>
      </c>
      <c r="I39" s="7">
        <f t="shared" si="0"/>
        <v>0</v>
      </c>
      <c r="J39" s="15"/>
    </row>
    <row r="40" spans="1:10" x14ac:dyDescent="0.25">
      <c r="A40" s="3" t="s">
        <v>56</v>
      </c>
      <c r="B40" s="3">
        <v>5</v>
      </c>
      <c r="C40" s="4">
        <v>0</v>
      </c>
      <c r="D40" s="6">
        <v>0</v>
      </c>
      <c r="E40" s="6">
        <v>0</v>
      </c>
      <c r="F40" s="6">
        <v>0</v>
      </c>
      <c r="G40" s="6">
        <v>0</v>
      </c>
      <c r="H40" s="6">
        <v>0</v>
      </c>
      <c r="I40" s="7" t="str">
        <f t="shared" si="0"/>
        <v>-</v>
      </c>
      <c r="J40" s="15"/>
    </row>
    <row r="41" spans="1:10" x14ac:dyDescent="0.25">
      <c r="A41" s="3" t="s">
        <v>38</v>
      </c>
      <c r="B41" s="3">
        <v>5</v>
      </c>
      <c r="C41" s="4">
        <v>0</v>
      </c>
      <c r="D41" s="6">
        <v>0</v>
      </c>
      <c r="E41" s="6">
        <v>0</v>
      </c>
      <c r="F41" s="6">
        <v>0</v>
      </c>
      <c r="G41" s="6">
        <v>0</v>
      </c>
      <c r="H41" s="6">
        <v>0</v>
      </c>
      <c r="I41" s="7" t="str">
        <f t="shared" si="0"/>
        <v>-</v>
      </c>
      <c r="J41" s="15"/>
    </row>
    <row r="42" spans="1:10" x14ac:dyDescent="0.25">
      <c r="A42" s="3" t="s">
        <v>57</v>
      </c>
      <c r="B42" s="3">
        <v>15</v>
      </c>
      <c r="C42" s="4">
        <v>0</v>
      </c>
      <c r="D42" s="6">
        <v>0</v>
      </c>
      <c r="E42" s="6">
        <v>0</v>
      </c>
      <c r="F42" s="6">
        <v>4416570</v>
      </c>
      <c r="G42" s="6">
        <v>0</v>
      </c>
      <c r="H42" s="6">
        <v>4416570</v>
      </c>
      <c r="I42" s="7">
        <f t="shared" si="0"/>
        <v>0</v>
      </c>
      <c r="J42" s="15"/>
    </row>
    <row r="43" spans="1:10" x14ac:dyDescent="0.25">
      <c r="A43" s="3" t="s">
        <v>39</v>
      </c>
      <c r="B43" s="3">
        <v>7</v>
      </c>
      <c r="C43" s="4">
        <v>0</v>
      </c>
      <c r="D43" s="6">
        <v>0</v>
      </c>
      <c r="E43" s="6">
        <v>0</v>
      </c>
      <c r="F43" s="6">
        <v>0</v>
      </c>
      <c r="G43" s="6">
        <v>0</v>
      </c>
      <c r="H43" s="6">
        <v>0</v>
      </c>
      <c r="I43" s="7" t="str">
        <f t="shared" si="0"/>
        <v>-</v>
      </c>
      <c r="J43" s="15"/>
    </row>
    <row r="44" spans="1:10" x14ac:dyDescent="0.25">
      <c r="A44" s="3" t="s">
        <v>43</v>
      </c>
      <c r="B44" s="3">
        <v>4</v>
      </c>
      <c r="C44" s="4">
        <v>0</v>
      </c>
      <c r="D44" s="6">
        <v>0</v>
      </c>
      <c r="E44" s="6">
        <v>0</v>
      </c>
      <c r="F44" s="6">
        <v>2302500</v>
      </c>
      <c r="G44" s="6">
        <v>0</v>
      </c>
      <c r="H44" s="6">
        <v>2302500</v>
      </c>
      <c r="I44" s="7">
        <f t="shared" si="0"/>
        <v>0</v>
      </c>
      <c r="J44" s="15"/>
    </row>
    <row r="45" spans="1:10" x14ac:dyDescent="0.25">
      <c r="A45" s="3" t="s">
        <v>46</v>
      </c>
      <c r="B45" s="3">
        <v>12</v>
      </c>
      <c r="C45" s="4">
        <v>37.201428572612556</v>
      </c>
      <c r="D45" s="6">
        <v>0</v>
      </c>
      <c r="E45" s="6">
        <v>460000</v>
      </c>
      <c r="F45" s="6">
        <v>2320000</v>
      </c>
      <c r="G45" s="6">
        <v>2320000</v>
      </c>
      <c r="H45" s="6">
        <v>0</v>
      </c>
      <c r="I45" s="7">
        <f t="shared" si="0"/>
        <v>1</v>
      </c>
      <c r="J45" s="15"/>
    </row>
    <row r="46" spans="1:10" x14ac:dyDescent="0.25">
      <c r="A46" s="3" t="s">
        <v>48</v>
      </c>
      <c r="B46" s="3">
        <v>8</v>
      </c>
      <c r="C46" s="4">
        <v>3.8250000000000002</v>
      </c>
      <c r="D46" s="6">
        <v>10500</v>
      </c>
      <c r="E46" s="6">
        <v>120000</v>
      </c>
      <c r="F46" s="6">
        <v>609000</v>
      </c>
      <c r="G46" s="6">
        <v>321750</v>
      </c>
      <c r="H46" s="6">
        <v>287250</v>
      </c>
      <c r="I46" s="7">
        <f t="shared" si="0"/>
        <v>0.52832512315270941</v>
      </c>
      <c r="J46" s="15"/>
    </row>
    <row r="47" spans="1:10" x14ac:dyDescent="0.25">
      <c r="A47" s="15"/>
      <c r="B47" s="15"/>
      <c r="C47" s="15"/>
      <c r="D47" s="15"/>
      <c r="E47" s="15"/>
      <c r="F47" s="15"/>
      <c r="G47" s="15"/>
      <c r="H47" s="15"/>
      <c r="I47" s="15"/>
      <c r="J47" s="15"/>
    </row>
    <row r="48" spans="1:10" x14ac:dyDescent="0.25">
      <c r="A48" s="18" t="s">
        <v>49</v>
      </c>
      <c r="B48" s="17">
        <f>SUM(Tabell26[Antal samverkande kommuner])</f>
        <v>284</v>
      </c>
      <c r="C48" s="21">
        <f>SUM(Tabell26[Redovisade platser lärlingsvux sfi sva])</f>
        <v>403.50644262165315</v>
      </c>
      <c r="D48" s="19">
        <f>SUM(Tabell26[Redovisat belopp utbildad handledare lärlingsvux sfi sva])</f>
        <v>275244</v>
      </c>
      <c r="E48" s="19">
        <f>SUM(Tabell26[Redovisat belopp ersättning arbetsgivare lärlingsvux sfi sva])</f>
        <v>11251155</v>
      </c>
      <c r="F48" s="19">
        <f>SUM(Tabell26[Totalt beviljat])</f>
        <v>85692345</v>
      </c>
      <c r="G48" s="19">
        <f>SUM(Tabell26[Totalt redovisat])</f>
        <v>31701652</v>
      </c>
      <c r="H48" s="19">
        <f>SUM(Tabell26[Total återbetalning])</f>
        <v>53990693</v>
      </c>
      <c r="I48" s="24">
        <f>G48/F48</f>
        <v>0.36994730392778957</v>
      </c>
      <c r="J48" s="15"/>
    </row>
    <row r="49" spans="1:10" x14ac:dyDescent="0.25">
      <c r="A49" s="15"/>
      <c r="B49" s="15"/>
      <c r="C49" s="15"/>
      <c r="D49" s="15"/>
      <c r="E49" s="15"/>
      <c r="F49" s="15"/>
      <c r="G49" s="15"/>
      <c r="H49" s="15"/>
      <c r="I49" s="15"/>
      <c r="J49" s="15"/>
    </row>
    <row r="50" spans="1:10" x14ac:dyDescent="0.25">
      <c r="A50" s="15"/>
      <c r="B50" s="15"/>
      <c r="C50" s="15"/>
      <c r="D50" s="15"/>
      <c r="E50" s="15"/>
      <c r="F50" s="15"/>
      <c r="G50" s="15"/>
      <c r="H50" s="15"/>
      <c r="I50" s="15"/>
      <c r="J50" s="15"/>
    </row>
    <row r="51" spans="1:10" x14ac:dyDescent="0.25">
      <c r="A51" s="15"/>
      <c r="B51" s="15"/>
      <c r="C51" s="15"/>
      <c r="D51" s="15"/>
      <c r="E51" s="15"/>
      <c r="F51" s="15"/>
      <c r="G51" s="15"/>
      <c r="H51" s="15"/>
      <c r="I51" s="15"/>
      <c r="J51" s="15"/>
    </row>
    <row r="52" spans="1:10" x14ac:dyDescent="0.25">
      <c r="A52" s="16" t="s">
        <v>126</v>
      </c>
      <c r="B52" s="15"/>
      <c r="C52" s="15"/>
      <c r="D52" s="15"/>
      <c r="E52" s="15"/>
      <c r="F52" s="15"/>
      <c r="G52" s="15"/>
      <c r="H52" s="15"/>
      <c r="I52" s="15"/>
      <c r="J52" s="15"/>
    </row>
    <row r="53" spans="1:10" x14ac:dyDescent="0.25">
      <c r="A53" s="15"/>
      <c r="B53" s="15"/>
      <c r="C53" s="15"/>
      <c r="D53" s="15"/>
      <c r="E53" s="15"/>
      <c r="F53" s="15"/>
      <c r="G53" s="15"/>
      <c r="H53" s="15"/>
      <c r="I53" s="15"/>
      <c r="J53" s="15"/>
    </row>
    <row r="54" spans="1:10" x14ac:dyDescent="0.25"/>
  </sheetData>
  <mergeCells count="1">
    <mergeCell ref="B1:I1"/>
  </mergeCells>
  <pageMargins left="0.7" right="0.7" top="0.75" bottom="0.75" header="0.3" footer="0.3"/>
  <pageSetup paperSize="9" scale="56"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6DF37-1CCD-484E-A91F-838599A60AE4}">
  <sheetPr codeName="Blad6"/>
  <dimension ref="A1:K46"/>
  <sheetViews>
    <sheetView zoomScale="80" zoomScaleNormal="80" workbookViewId="0">
      <pane xSplit="1" ySplit="2" topLeftCell="B3" activePane="bottomRight" state="frozen"/>
      <selection pane="topRight" activeCell="B1" sqref="B1"/>
      <selection pane="bottomLeft" activeCell="A2" sqref="A2"/>
      <selection pane="bottomRight" sqref="A1:I1"/>
    </sheetView>
  </sheetViews>
  <sheetFormatPr defaultColWidth="0" defaultRowHeight="15" zeroHeight="1" x14ac:dyDescent="0.25"/>
  <cols>
    <col min="1" max="1" width="50.28515625" customWidth="1"/>
    <col min="2" max="2" width="24" customWidth="1"/>
    <col min="3" max="3" width="19.7109375" customWidth="1"/>
    <col min="4" max="4" width="23.140625" customWidth="1"/>
    <col min="5" max="5" width="22.28515625" customWidth="1"/>
    <col min="6" max="6" width="27.140625" customWidth="1"/>
    <col min="7" max="7" width="29.140625" customWidth="1"/>
    <col min="8" max="8" width="24" customWidth="1"/>
    <col min="9" max="9" width="31.28515625" customWidth="1"/>
    <col min="10" max="11" width="9.28515625" customWidth="1"/>
    <col min="12" max="16384" width="9.28515625" hidden="1"/>
  </cols>
  <sheetData>
    <row r="1" spans="1:11" ht="62.25" customHeight="1" x14ac:dyDescent="0.25">
      <c r="B1" s="37" t="s">
        <v>156</v>
      </c>
      <c r="C1" s="37"/>
      <c r="D1" s="37"/>
      <c r="E1" s="37"/>
      <c r="F1" s="37"/>
      <c r="G1" s="37"/>
      <c r="H1" s="37"/>
      <c r="I1" s="37"/>
    </row>
    <row r="2" spans="1:11" ht="40.5" customHeight="1" x14ac:dyDescent="0.25">
      <c r="A2" s="10" t="s">
        <v>0</v>
      </c>
      <c r="B2" s="10" t="s">
        <v>108</v>
      </c>
      <c r="C2" s="8" t="s">
        <v>121</v>
      </c>
      <c r="D2" s="8" t="s">
        <v>122</v>
      </c>
      <c r="E2" s="8" t="s">
        <v>123</v>
      </c>
      <c r="F2" s="9" t="s">
        <v>116</v>
      </c>
      <c r="G2" s="9" t="s">
        <v>117</v>
      </c>
      <c r="H2" s="9" t="s">
        <v>118</v>
      </c>
      <c r="I2" s="9" t="s">
        <v>119</v>
      </c>
      <c r="J2" s="15"/>
      <c r="K2" s="15"/>
    </row>
    <row r="3" spans="1:11" x14ac:dyDescent="0.25">
      <c r="A3" s="3" t="s">
        <v>131</v>
      </c>
      <c r="B3" s="3">
        <v>15</v>
      </c>
      <c r="C3" s="4">
        <v>17.8</v>
      </c>
      <c r="D3" s="4">
        <v>1.1333333333333333</v>
      </c>
      <c r="E3" s="4">
        <v>46.883216167530762</v>
      </c>
      <c r="F3" s="5">
        <v>10732153</v>
      </c>
      <c r="G3" s="6">
        <v>5600106</v>
      </c>
      <c r="H3" s="6">
        <v>5132047</v>
      </c>
      <c r="I3" s="7">
        <f>Tabell1[[#This Row],[Redovisat belopp yrkesförare]]/Tabell1[[#This Row],[Beviljat belopp yrkesförare]]</f>
        <v>0.52180638870877072</v>
      </c>
      <c r="J3" s="15"/>
      <c r="K3" s="15"/>
    </row>
    <row r="4" spans="1:11" x14ac:dyDescent="0.25">
      <c r="A4" s="3" t="s">
        <v>2</v>
      </c>
      <c r="B4" s="3">
        <v>8</v>
      </c>
      <c r="C4" s="4">
        <v>18.734000000000002</v>
      </c>
      <c r="D4" s="4">
        <v>15.821666666666667</v>
      </c>
      <c r="E4" s="4">
        <v>2.25</v>
      </c>
      <c r="F4" s="5">
        <v>3134000</v>
      </c>
      <c r="G4" s="6">
        <v>2429485</v>
      </c>
      <c r="H4" s="6">
        <v>704515</v>
      </c>
      <c r="I4" s="7">
        <f>Tabell1[[#This Row],[Redovisat belopp yrkesförare]]/Tabell1[[#This Row],[Beviljat belopp yrkesförare]]</f>
        <v>0.775202616464582</v>
      </c>
      <c r="J4" s="15"/>
      <c r="K4" s="15"/>
    </row>
    <row r="5" spans="1:11" x14ac:dyDescent="0.25">
      <c r="A5" s="3" t="s">
        <v>4</v>
      </c>
      <c r="B5" s="3">
        <v>6</v>
      </c>
      <c r="C5" s="4">
        <v>58.351999999999997</v>
      </c>
      <c r="D5" s="4">
        <v>1.77</v>
      </c>
      <c r="E5" s="4">
        <v>44.583750000000002</v>
      </c>
      <c r="F5" s="5">
        <v>7681000</v>
      </c>
      <c r="G5" s="6">
        <v>7681000</v>
      </c>
      <c r="H5" s="6">
        <v>0</v>
      </c>
      <c r="I5" s="7">
        <f>Tabell1[[#This Row],[Redovisat belopp yrkesförare]]/Tabell1[[#This Row],[Beviljat belopp yrkesförare]]</f>
        <v>1</v>
      </c>
      <c r="J5" s="15"/>
      <c r="K5" s="15"/>
    </row>
    <row r="6" spans="1:11" x14ac:dyDescent="0.25">
      <c r="A6" s="3" t="s">
        <v>8</v>
      </c>
      <c r="B6" s="3">
        <v>5</v>
      </c>
      <c r="C6" s="4">
        <v>2.5</v>
      </c>
      <c r="D6" s="4">
        <v>0</v>
      </c>
      <c r="E6" s="4">
        <v>20.197500000000002</v>
      </c>
      <c r="F6" s="5">
        <v>3775000</v>
      </c>
      <c r="G6" s="6">
        <v>2068763</v>
      </c>
      <c r="H6" s="6">
        <v>1706237</v>
      </c>
      <c r="I6" s="7">
        <f>Tabell1[[#This Row],[Redovisat belopp yrkesförare]]/Tabell1[[#This Row],[Beviljat belopp yrkesförare]]</f>
        <v>0.54801668874172182</v>
      </c>
      <c r="J6" s="15"/>
      <c r="K6" s="15"/>
    </row>
    <row r="7" spans="1:11" x14ac:dyDescent="0.25">
      <c r="A7" s="3" t="s">
        <v>9</v>
      </c>
      <c r="B7" s="3">
        <v>13</v>
      </c>
      <c r="C7" s="4">
        <v>111.99380000000001</v>
      </c>
      <c r="D7" s="4">
        <v>0</v>
      </c>
      <c r="E7" s="4">
        <v>82.014624999999995</v>
      </c>
      <c r="F7" s="5">
        <v>18600000</v>
      </c>
      <c r="G7" s="6">
        <v>14511018</v>
      </c>
      <c r="H7" s="6">
        <v>4088982</v>
      </c>
      <c r="I7" s="7">
        <f>Tabell1[[#This Row],[Redovisat belopp yrkesförare]]/Tabell1[[#This Row],[Beviljat belopp yrkesförare]]</f>
        <v>0.78016225806451611</v>
      </c>
      <c r="J7" s="15"/>
      <c r="K7" s="15"/>
    </row>
    <row r="8" spans="1:11" x14ac:dyDescent="0.25">
      <c r="A8" s="3" t="s">
        <v>10</v>
      </c>
      <c r="B8" s="3">
        <v>5</v>
      </c>
      <c r="C8" s="4">
        <v>0</v>
      </c>
      <c r="D8" s="4">
        <v>0.4</v>
      </c>
      <c r="E8" s="4">
        <v>5.7249999999999996</v>
      </c>
      <c r="F8" s="5">
        <v>4390000</v>
      </c>
      <c r="G8" s="6">
        <v>571475</v>
      </c>
      <c r="H8" s="6">
        <v>3818525</v>
      </c>
      <c r="I8" s="7">
        <f>Tabell1[[#This Row],[Redovisat belopp yrkesförare]]/Tabell1[[#This Row],[Beviljat belopp yrkesförare]]</f>
        <v>0.13017653758542141</v>
      </c>
      <c r="J8" s="15"/>
      <c r="K8" s="15"/>
    </row>
    <row r="9" spans="1:11" x14ac:dyDescent="0.25">
      <c r="A9" s="3" t="s">
        <v>13</v>
      </c>
      <c r="B9" s="3">
        <v>11</v>
      </c>
      <c r="C9" s="4">
        <v>22</v>
      </c>
      <c r="D9" s="4">
        <v>0</v>
      </c>
      <c r="E9" s="4">
        <v>61.616250000000001</v>
      </c>
      <c r="F9" s="5">
        <v>8055000</v>
      </c>
      <c r="G9" s="6">
        <v>7173544</v>
      </c>
      <c r="H9" s="6">
        <v>881456</v>
      </c>
      <c r="I9" s="7">
        <f>Tabell1[[#This Row],[Redovisat belopp yrkesförare]]/Tabell1[[#This Row],[Beviljat belopp yrkesförare]]</f>
        <v>0.89057032898820609</v>
      </c>
      <c r="J9" s="15"/>
      <c r="K9" s="15"/>
    </row>
    <row r="10" spans="1:11" x14ac:dyDescent="0.25">
      <c r="A10" s="3" t="s">
        <v>14</v>
      </c>
      <c r="B10" s="3">
        <v>3</v>
      </c>
      <c r="C10" s="4">
        <v>0.32</v>
      </c>
      <c r="D10" s="4">
        <v>2.35</v>
      </c>
      <c r="E10" s="4">
        <v>0.98750000000000004</v>
      </c>
      <c r="F10" s="5">
        <v>1438000</v>
      </c>
      <c r="G10" s="6">
        <v>275163</v>
      </c>
      <c r="H10" s="6">
        <v>1162837</v>
      </c>
      <c r="I10" s="7">
        <f>Tabell1[[#This Row],[Redovisat belopp yrkesförare]]/Tabell1[[#This Row],[Beviljat belopp yrkesförare]]</f>
        <v>0.19135118219749653</v>
      </c>
      <c r="J10" s="15"/>
      <c r="K10" s="15"/>
    </row>
    <row r="11" spans="1:11" x14ac:dyDescent="0.25">
      <c r="A11" s="3" t="s">
        <v>129</v>
      </c>
      <c r="B11" s="3">
        <v>3</v>
      </c>
      <c r="C11" s="4">
        <v>0</v>
      </c>
      <c r="D11" s="4">
        <v>0</v>
      </c>
      <c r="E11" s="4">
        <v>0</v>
      </c>
      <c r="F11" s="5">
        <v>840000</v>
      </c>
      <c r="G11" s="6">
        <v>0</v>
      </c>
      <c r="H11" s="6">
        <v>840000</v>
      </c>
      <c r="I11" s="7">
        <f>Tabell1[[#This Row],[Redovisat belopp yrkesförare]]/Tabell1[[#This Row],[Beviljat belopp yrkesförare]]</f>
        <v>0</v>
      </c>
      <c r="J11" s="15"/>
      <c r="K11" s="15"/>
    </row>
    <row r="12" spans="1:11" x14ac:dyDescent="0.25">
      <c r="A12" s="3" t="s">
        <v>16</v>
      </c>
      <c r="B12" s="3">
        <v>3</v>
      </c>
      <c r="C12" s="4">
        <v>4.58</v>
      </c>
      <c r="D12" s="4">
        <v>0</v>
      </c>
      <c r="E12" s="4">
        <v>7.4702500000000001</v>
      </c>
      <c r="F12" s="5">
        <v>1360000</v>
      </c>
      <c r="G12" s="6">
        <v>984474</v>
      </c>
      <c r="H12" s="6">
        <v>375526</v>
      </c>
      <c r="I12" s="7">
        <f>Tabell1[[#This Row],[Redovisat belopp yrkesförare]]/Tabell1[[#This Row],[Beviljat belopp yrkesförare]]</f>
        <v>0.72387794117647064</v>
      </c>
      <c r="J12" s="15"/>
      <c r="K12" s="15"/>
    </row>
    <row r="13" spans="1:11" x14ac:dyDescent="0.25">
      <c r="A13" s="3" t="s">
        <v>133</v>
      </c>
      <c r="B13" s="3">
        <v>4</v>
      </c>
      <c r="C13" s="4">
        <v>4.8360000000000003</v>
      </c>
      <c r="D13" s="4">
        <v>1.7666666666666666</v>
      </c>
      <c r="E13" s="4">
        <v>6.9162499999999998</v>
      </c>
      <c r="F13" s="5">
        <v>1612000</v>
      </c>
      <c r="G13" s="6">
        <v>1069104</v>
      </c>
      <c r="H13" s="6">
        <v>542896</v>
      </c>
      <c r="I13" s="7">
        <f>Tabell1[[#This Row],[Redovisat belopp yrkesförare]]/Tabell1[[#This Row],[Beviljat belopp yrkesförare]]</f>
        <v>0.6632158808933003</v>
      </c>
      <c r="J13" s="15"/>
      <c r="K13" s="15"/>
    </row>
    <row r="14" spans="1:11" x14ac:dyDescent="0.25">
      <c r="A14" s="3" t="s">
        <v>138</v>
      </c>
      <c r="B14" s="3">
        <v>4</v>
      </c>
      <c r="C14" s="4">
        <v>13.75</v>
      </c>
      <c r="D14" s="4">
        <v>0</v>
      </c>
      <c r="E14" s="4">
        <v>15.95</v>
      </c>
      <c r="F14" s="5">
        <v>2790000</v>
      </c>
      <c r="G14" s="6">
        <v>2340250</v>
      </c>
      <c r="H14" s="6">
        <v>449750</v>
      </c>
      <c r="I14" s="7">
        <f>Tabell1[[#This Row],[Redovisat belopp yrkesförare]]/Tabell1[[#This Row],[Beviljat belopp yrkesförare]]</f>
        <v>0.83879928315412189</v>
      </c>
      <c r="J14" s="15"/>
      <c r="K14" s="15"/>
    </row>
    <row r="15" spans="1:11" x14ac:dyDescent="0.25">
      <c r="A15" s="3" t="s">
        <v>18</v>
      </c>
      <c r="B15" s="3">
        <v>3</v>
      </c>
      <c r="C15" s="4">
        <v>12.162000000000001</v>
      </c>
      <c r="D15" s="4">
        <v>0</v>
      </c>
      <c r="E15" s="4">
        <v>14.59125</v>
      </c>
      <c r="F15" s="5">
        <v>2480000</v>
      </c>
      <c r="G15" s="6">
        <v>2115889</v>
      </c>
      <c r="H15" s="6">
        <v>364111</v>
      </c>
      <c r="I15" s="7">
        <f>Tabell1[[#This Row],[Redovisat belopp yrkesförare]]/Tabell1[[#This Row],[Beviljat belopp yrkesförare]]</f>
        <v>0.85318104838709674</v>
      </c>
      <c r="J15" s="15"/>
      <c r="K15" s="15"/>
    </row>
    <row r="16" spans="1:11" x14ac:dyDescent="0.25">
      <c r="A16" s="3" t="s">
        <v>19</v>
      </c>
      <c r="B16" s="3">
        <v>6</v>
      </c>
      <c r="C16" s="4">
        <v>46.227603475983912</v>
      </c>
      <c r="D16" s="4">
        <v>0</v>
      </c>
      <c r="E16" s="4">
        <v>33.911558415040538</v>
      </c>
      <c r="F16" s="5">
        <v>6260098</v>
      </c>
      <c r="G16" s="6">
        <v>5995255</v>
      </c>
      <c r="H16" s="6">
        <v>264843</v>
      </c>
      <c r="I16" s="7">
        <f>Tabell1[[#This Row],[Redovisat belopp yrkesförare]]/Tabell1[[#This Row],[Beviljat belopp yrkesförare]]</f>
        <v>0.95769347380823755</v>
      </c>
      <c r="J16" s="15"/>
      <c r="K16" s="15"/>
    </row>
    <row r="17" spans="1:11" x14ac:dyDescent="0.25">
      <c r="A17" s="3" t="s">
        <v>20</v>
      </c>
      <c r="B17" s="3">
        <v>7</v>
      </c>
      <c r="C17" s="4">
        <v>12.061687715269805</v>
      </c>
      <c r="D17" s="4">
        <v>0</v>
      </c>
      <c r="E17" s="4">
        <v>25.216280137772674</v>
      </c>
      <c r="F17" s="5">
        <v>3750000</v>
      </c>
      <c r="G17" s="6">
        <v>3119248</v>
      </c>
      <c r="H17" s="6">
        <v>630752</v>
      </c>
      <c r="I17" s="7">
        <f>Tabell1[[#This Row],[Redovisat belopp yrkesförare]]/Tabell1[[#This Row],[Beviljat belopp yrkesförare]]</f>
        <v>0.83179946666666671</v>
      </c>
      <c r="J17" s="15"/>
      <c r="K17" s="15"/>
    </row>
    <row r="18" spans="1:11" x14ac:dyDescent="0.25">
      <c r="A18" s="3" t="s">
        <v>21</v>
      </c>
      <c r="B18" s="3">
        <v>16</v>
      </c>
      <c r="C18" s="4">
        <v>6.1159999999999997</v>
      </c>
      <c r="D18" s="4">
        <v>1.0733333333333333</v>
      </c>
      <c r="E18" s="4">
        <v>30.576875000000001</v>
      </c>
      <c r="F18" s="5">
        <v>9175000</v>
      </c>
      <c r="G18" s="6">
        <v>3345824</v>
      </c>
      <c r="H18" s="6">
        <v>5829176</v>
      </c>
      <c r="I18" s="7">
        <f>Tabell1[[#This Row],[Redovisat belopp yrkesförare]]/Tabell1[[#This Row],[Beviljat belopp yrkesförare]]</f>
        <v>0.3646674659400545</v>
      </c>
      <c r="J18" s="15"/>
      <c r="K18" s="15"/>
    </row>
    <row r="19" spans="1:11" x14ac:dyDescent="0.25">
      <c r="A19" s="3" t="s">
        <v>23</v>
      </c>
      <c r="B19" s="3">
        <v>3</v>
      </c>
      <c r="C19" s="4">
        <v>0.75</v>
      </c>
      <c r="D19" s="4">
        <v>0.26666666666666666</v>
      </c>
      <c r="E19" s="4">
        <v>8.9774999999999991</v>
      </c>
      <c r="F19" s="5">
        <v>3880000</v>
      </c>
      <c r="G19" s="6">
        <v>916263</v>
      </c>
      <c r="H19" s="6">
        <v>2963737</v>
      </c>
      <c r="I19" s="7">
        <f>Tabell1[[#This Row],[Redovisat belopp yrkesförare]]/Tabell1[[#This Row],[Beviljat belopp yrkesförare]]</f>
        <v>0.23615025773195877</v>
      </c>
      <c r="J19" s="15"/>
      <c r="K19" s="15"/>
    </row>
    <row r="20" spans="1:11" x14ac:dyDescent="0.25">
      <c r="A20" s="3" t="s">
        <v>130</v>
      </c>
      <c r="B20" s="3">
        <v>12</v>
      </c>
      <c r="C20" s="4">
        <v>30.027999999999999</v>
      </c>
      <c r="D20" s="4">
        <v>14.435</v>
      </c>
      <c r="E20" s="4">
        <v>9.1762499999999996</v>
      </c>
      <c r="F20" s="5">
        <v>7394000</v>
      </c>
      <c r="G20" s="6">
        <v>3669439</v>
      </c>
      <c r="H20" s="6">
        <v>3724561</v>
      </c>
      <c r="I20" s="7">
        <f>Tabell1[[#This Row],[Redovisat belopp yrkesförare]]/Tabell1[[#This Row],[Beviljat belopp yrkesförare]]</f>
        <v>0.49627251825804708</v>
      </c>
      <c r="J20" s="15"/>
      <c r="K20" s="15"/>
    </row>
    <row r="21" spans="1:11" x14ac:dyDescent="0.25">
      <c r="A21" s="3" t="s">
        <v>24</v>
      </c>
      <c r="B21" s="3">
        <v>4</v>
      </c>
      <c r="C21" s="4">
        <v>5.4260000000000002</v>
      </c>
      <c r="D21" s="4">
        <v>0</v>
      </c>
      <c r="E21" s="4">
        <v>13.2575</v>
      </c>
      <c r="F21" s="5">
        <v>1980000</v>
      </c>
      <c r="G21" s="6">
        <v>1585023</v>
      </c>
      <c r="H21" s="6">
        <v>394977</v>
      </c>
      <c r="I21" s="7">
        <f>Tabell1[[#This Row],[Redovisat belopp yrkesförare]]/Tabell1[[#This Row],[Beviljat belopp yrkesförare]]</f>
        <v>0.80051666666666665</v>
      </c>
      <c r="J21" s="15"/>
      <c r="K21" s="15"/>
    </row>
    <row r="22" spans="1:11" x14ac:dyDescent="0.25">
      <c r="A22" s="3" t="s">
        <v>25</v>
      </c>
      <c r="B22" s="3">
        <v>3</v>
      </c>
      <c r="C22" s="4">
        <v>11</v>
      </c>
      <c r="D22" s="4">
        <v>9.5500000000000007</v>
      </c>
      <c r="E22" s="4">
        <v>4.9625000000000004</v>
      </c>
      <c r="F22" s="5">
        <v>2200000</v>
      </c>
      <c r="G22" s="6">
        <v>1790388</v>
      </c>
      <c r="H22" s="6">
        <v>409612</v>
      </c>
      <c r="I22" s="7">
        <f>Tabell1[[#This Row],[Redovisat belopp yrkesförare]]/Tabell1[[#This Row],[Beviljat belopp yrkesförare]]</f>
        <v>0.81381272727272724</v>
      </c>
      <c r="J22" s="15"/>
      <c r="K22" s="15"/>
    </row>
    <row r="23" spans="1:11" x14ac:dyDescent="0.25">
      <c r="A23" s="3" t="s">
        <v>29</v>
      </c>
      <c r="B23" s="3">
        <v>3</v>
      </c>
      <c r="C23" s="4">
        <v>0.4</v>
      </c>
      <c r="D23" s="4">
        <v>0</v>
      </c>
      <c r="E23" s="4">
        <v>2.2124999999999999</v>
      </c>
      <c r="F23" s="5">
        <v>525000</v>
      </c>
      <c r="G23" s="6">
        <v>234188</v>
      </c>
      <c r="H23" s="6">
        <v>290812</v>
      </c>
      <c r="I23" s="7">
        <f>Tabell1[[#This Row],[Redovisat belopp yrkesförare]]/Tabell1[[#This Row],[Beviljat belopp yrkesförare]]</f>
        <v>0.44607238095238094</v>
      </c>
      <c r="J23" s="15"/>
      <c r="K23" s="15"/>
    </row>
    <row r="24" spans="1:11" x14ac:dyDescent="0.25">
      <c r="A24" s="3" t="s">
        <v>53</v>
      </c>
      <c r="B24" s="3">
        <v>13</v>
      </c>
      <c r="C24" s="4">
        <v>24.987174675819983</v>
      </c>
      <c r="D24" s="4">
        <v>0</v>
      </c>
      <c r="E24" s="4">
        <v>15.142929104477611</v>
      </c>
      <c r="F24" s="5">
        <v>5920000</v>
      </c>
      <c r="G24" s="6">
        <v>2937809</v>
      </c>
      <c r="H24" s="6">
        <v>2982191</v>
      </c>
      <c r="I24" s="7">
        <f>Tabell1[[#This Row],[Redovisat belopp yrkesförare]]/Tabell1[[#This Row],[Beviljat belopp yrkesförare]]</f>
        <v>0.49625152027027025</v>
      </c>
      <c r="J24" s="15"/>
      <c r="K24" s="15"/>
    </row>
    <row r="25" spans="1:11" x14ac:dyDescent="0.25">
      <c r="A25" s="3" t="s">
        <v>31</v>
      </c>
      <c r="B25" s="3">
        <v>3</v>
      </c>
      <c r="C25" s="4">
        <v>17</v>
      </c>
      <c r="D25" s="4">
        <v>0</v>
      </c>
      <c r="E25" s="4">
        <v>0</v>
      </c>
      <c r="F25" s="5">
        <v>1200000</v>
      </c>
      <c r="G25" s="6">
        <v>1020000</v>
      </c>
      <c r="H25" s="6">
        <v>180000</v>
      </c>
      <c r="I25" s="7">
        <f>Tabell1[[#This Row],[Redovisat belopp yrkesförare]]/Tabell1[[#This Row],[Beviljat belopp yrkesförare]]</f>
        <v>0.85</v>
      </c>
      <c r="J25" s="15"/>
      <c r="K25" s="15"/>
    </row>
    <row r="26" spans="1:11" x14ac:dyDescent="0.25">
      <c r="A26" s="3" t="s">
        <v>32</v>
      </c>
      <c r="B26" s="3">
        <v>7</v>
      </c>
      <c r="C26" s="4">
        <v>20.51</v>
      </c>
      <c r="D26" s="4">
        <v>9.0783333333333331</v>
      </c>
      <c r="E26" s="4">
        <v>70.051249999999996</v>
      </c>
      <c r="F26" s="5">
        <v>9400000</v>
      </c>
      <c r="G26" s="6">
        <v>8511874</v>
      </c>
      <c r="H26" s="6">
        <v>888126</v>
      </c>
      <c r="I26" s="7">
        <f>Tabell1[[#This Row],[Redovisat belopp yrkesförare]]/Tabell1[[#This Row],[Beviljat belopp yrkesförare]]</f>
        <v>0.90551851063829791</v>
      </c>
      <c r="J26" s="15"/>
      <c r="K26" s="15"/>
    </row>
    <row r="27" spans="1:11" x14ac:dyDescent="0.25">
      <c r="A27" s="3" t="s">
        <v>120</v>
      </c>
      <c r="B27" s="3">
        <v>2</v>
      </c>
      <c r="C27" s="4">
        <v>0</v>
      </c>
      <c r="D27" s="4">
        <v>0</v>
      </c>
      <c r="E27" s="4">
        <v>14.25</v>
      </c>
      <c r="F27" s="5">
        <v>1810000</v>
      </c>
      <c r="G27" s="6">
        <v>1353750</v>
      </c>
      <c r="H27" s="6">
        <v>456250</v>
      </c>
      <c r="I27" s="7">
        <f>Tabell1[[#This Row],[Redovisat belopp yrkesförare]]/Tabell1[[#This Row],[Beviljat belopp yrkesförare]]</f>
        <v>0.7479281767955801</v>
      </c>
      <c r="J27" s="15"/>
      <c r="K27" s="15"/>
    </row>
    <row r="28" spans="1:11" x14ac:dyDescent="0.25">
      <c r="A28" s="3" t="s">
        <v>55</v>
      </c>
      <c r="B28" s="3">
        <v>5</v>
      </c>
      <c r="C28" s="4">
        <v>12.82</v>
      </c>
      <c r="D28" s="4">
        <v>0</v>
      </c>
      <c r="E28" s="4">
        <v>12</v>
      </c>
      <c r="F28" s="5">
        <v>3225000</v>
      </c>
      <c r="G28" s="6">
        <v>1909200</v>
      </c>
      <c r="H28" s="6">
        <v>1315800</v>
      </c>
      <c r="I28" s="7">
        <f>Tabell1[[#This Row],[Redovisat belopp yrkesförare]]/Tabell1[[#This Row],[Beviljat belopp yrkesförare]]</f>
        <v>0.59199999999999997</v>
      </c>
      <c r="J28" s="15"/>
      <c r="K28" s="15"/>
    </row>
    <row r="29" spans="1:11" x14ac:dyDescent="0.25">
      <c r="A29" s="3" t="s">
        <v>33</v>
      </c>
      <c r="B29" s="3">
        <v>15</v>
      </c>
      <c r="C29" s="4">
        <v>14.797333333333334</v>
      </c>
      <c r="D29" s="4">
        <v>0</v>
      </c>
      <c r="E29" s="4">
        <v>40.132816091954027</v>
      </c>
      <c r="F29" s="5">
        <v>6075000</v>
      </c>
      <c r="G29" s="5">
        <v>4700458</v>
      </c>
      <c r="H29" s="6">
        <v>1374542</v>
      </c>
      <c r="I29" s="7">
        <f>Tabell1[[#This Row],[Redovisat belopp yrkesförare]]/Tabell1[[#This Row],[Beviljat belopp yrkesförare]]</f>
        <v>0.77373794238683125</v>
      </c>
      <c r="J29" s="15"/>
      <c r="K29" s="15"/>
    </row>
    <row r="30" spans="1:11" x14ac:dyDescent="0.25">
      <c r="A30" s="3" t="s">
        <v>132</v>
      </c>
      <c r="B30" s="3">
        <v>3</v>
      </c>
      <c r="C30" s="4">
        <v>12.888</v>
      </c>
      <c r="D30" s="4">
        <v>0</v>
      </c>
      <c r="E30" s="4">
        <v>37.5075</v>
      </c>
      <c r="F30" s="5">
        <v>7635000</v>
      </c>
      <c r="G30" s="6">
        <v>4336493</v>
      </c>
      <c r="H30" s="6">
        <v>3298507</v>
      </c>
      <c r="I30" s="7">
        <f>Tabell1[[#This Row],[Redovisat belopp yrkesförare]]/Tabell1[[#This Row],[Beviljat belopp yrkesförare]]</f>
        <v>0.5679755075311067</v>
      </c>
      <c r="J30" s="15"/>
      <c r="K30" s="15"/>
    </row>
    <row r="31" spans="1:11" x14ac:dyDescent="0.25">
      <c r="A31" s="3" t="s">
        <v>137</v>
      </c>
      <c r="B31" s="3">
        <v>30</v>
      </c>
      <c r="C31" s="4">
        <v>115.246</v>
      </c>
      <c r="D31" s="4">
        <v>139.90833333333333</v>
      </c>
      <c r="E31" s="4">
        <v>219.80375000000001</v>
      </c>
      <c r="F31" s="5">
        <v>39190000</v>
      </c>
      <c r="G31" s="6">
        <v>37449792</v>
      </c>
      <c r="H31" s="6">
        <v>1740208</v>
      </c>
      <c r="I31" s="7">
        <f>Tabell1[[#This Row],[Redovisat belopp yrkesförare]]/Tabell1[[#This Row],[Beviljat belopp yrkesförare]]</f>
        <v>0.95559561112528701</v>
      </c>
      <c r="J31" s="15"/>
      <c r="K31" s="15"/>
    </row>
    <row r="32" spans="1:11" x14ac:dyDescent="0.25">
      <c r="A32" s="3" t="s">
        <v>38</v>
      </c>
      <c r="B32" s="3">
        <v>14</v>
      </c>
      <c r="C32" s="4">
        <v>24</v>
      </c>
      <c r="D32" s="4">
        <v>0</v>
      </c>
      <c r="E32" s="4">
        <v>35</v>
      </c>
      <c r="F32" s="5">
        <v>4765000</v>
      </c>
      <c r="G32" s="6">
        <v>4765000</v>
      </c>
      <c r="H32" s="6">
        <v>0</v>
      </c>
      <c r="I32" s="7">
        <f>Tabell1[[#This Row],[Redovisat belopp yrkesförare]]/Tabell1[[#This Row],[Beviljat belopp yrkesförare]]</f>
        <v>1</v>
      </c>
      <c r="J32" s="15"/>
      <c r="K32" s="15"/>
    </row>
    <row r="33" spans="1:11" x14ac:dyDescent="0.25">
      <c r="A33" s="3" t="s">
        <v>40</v>
      </c>
      <c r="B33" s="3">
        <v>15</v>
      </c>
      <c r="C33" s="4">
        <v>59</v>
      </c>
      <c r="D33" s="4">
        <v>0</v>
      </c>
      <c r="E33" s="4">
        <v>43.21</v>
      </c>
      <c r="F33" s="5">
        <v>8090000</v>
      </c>
      <c r="G33" s="6">
        <v>7644950</v>
      </c>
      <c r="H33" s="6">
        <v>445050</v>
      </c>
      <c r="I33" s="7">
        <f>Tabell1[[#This Row],[Redovisat belopp yrkesförare]]/Tabell1[[#This Row],[Beviljat belopp yrkesförare]]</f>
        <v>0.9449876390605686</v>
      </c>
      <c r="J33" s="15"/>
      <c r="K33" s="15"/>
    </row>
    <row r="34" spans="1:11" x14ac:dyDescent="0.25">
      <c r="A34" s="3" t="s">
        <v>43</v>
      </c>
      <c r="B34" s="3">
        <v>4</v>
      </c>
      <c r="C34" s="4">
        <v>17.594000000000001</v>
      </c>
      <c r="D34" s="4">
        <v>0</v>
      </c>
      <c r="E34" s="4">
        <v>19.715</v>
      </c>
      <c r="F34" s="5">
        <v>3203000</v>
      </c>
      <c r="G34" s="6">
        <v>2928565</v>
      </c>
      <c r="H34" s="6">
        <v>274435</v>
      </c>
      <c r="I34" s="7">
        <f>Tabell1[[#This Row],[Redovisat belopp yrkesförare]]/Tabell1[[#This Row],[Beviljat belopp yrkesförare]]</f>
        <v>0.91431938807368096</v>
      </c>
      <c r="J34" s="15"/>
      <c r="K34" s="15"/>
    </row>
    <row r="35" spans="1:11" x14ac:dyDescent="0.25">
      <c r="A35" s="3" t="s">
        <v>44</v>
      </c>
      <c r="B35" s="3">
        <v>4</v>
      </c>
      <c r="C35" s="4">
        <v>15.05</v>
      </c>
      <c r="D35" s="4">
        <v>0.65166666666666662</v>
      </c>
      <c r="E35" s="4">
        <v>30.9925</v>
      </c>
      <c r="F35" s="5">
        <v>5725857</v>
      </c>
      <c r="G35" s="6">
        <v>3892253</v>
      </c>
      <c r="H35" s="6">
        <v>1833604</v>
      </c>
      <c r="I35" s="7">
        <f>Tabell1[[#This Row],[Redovisat belopp yrkesförare]]/Tabell1[[#This Row],[Beviljat belopp yrkesförare]]</f>
        <v>0.679767762275586</v>
      </c>
      <c r="J35" s="15"/>
      <c r="K35" s="15"/>
    </row>
    <row r="36" spans="1:11" x14ac:dyDescent="0.25">
      <c r="A36" s="3" t="s">
        <v>46</v>
      </c>
      <c r="B36" s="3">
        <v>12</v>
      </c>
      <c r="C36" s="4">
        <v>20.228000000000002</v>
      </c>
      <c r="D36" s="4">
        <v>0</v>
      </c>
      <c r="E36" s="4">
        <v>40.802500000000002</v>
      </c>
      <c r="F36" s="5">
        <v>5085000</v>
      </c>
      <c r="G36" s="6">
        <v>5085000</v>
      </c>
      <c r="H36" s="6">
        <v>0</v>
      </c>
      <c r="I36" s="7">
        <f>Tabell1[[#This Row],[Redovisat belopp yrkesförare]]/Tabell1[[#This Row],[Beviljat belopp yrkesförare]]</f>
        <v>1</v>
      </c>
      <c r="J36" s="15"/>
      <c r="K36" s="15"/>
    </row>
    <row r="37" spans="1:11" x14ac:dyDescent="0.25">
      <c r="A37" s="3" t="s">
        <v>48</v>
      </c>
      <c r="B37" s="3">
        <v>8</v>
      </c>
      <c r="C37" s="4">
        <v>19.66</v>
      </c>
      <c r="D37" s="4">
        <v>0</v>
      </c>
      <c r="E37" s="4">
        <v>25.725000000000001</v>
      </c>
      <c r="F37" s="5">
        <v>4400000</v>
      </c>
      <c r="G37" s="6">
        <v>3623475</v>
      </c>
      <c r="H37" s="6">
        <v>776525</v>
      </c>
      <c r="I37" s="7">
        <f>Tabell1[[#This Row],[Redovisat belopp yrkesförare]]/Tabell1[[#This Row],[Beviljat belopp yrkesförare]]</f>
        <v>0.8235170454545454</v>
      </c>
      <c r="J37" s="15"/>
      <c r="K37" s="15"/>
    </row>
    <row r="38" spans="1:11" x14ac:dyDescent="0.25">
      <c r="A38" s="3"/>
      <c r="B38" s="3"/>
      <c r="C38" s="4"/>
      <c r="D38" s="4"/>
      <c r="E38" s="4"/>
      <c r="F38" s="5"/>
      <c r="G38" s="6"/>
      <c r="H38" s="6"/>
      <c r="I38" s="7"/>
      <c r="J38" s="15"/>
      <c r="K38" s="15"/>
    </row>
    <row r="39" spans="1:11" x14ac:dyDescent="0.25">
      <c r="A39" s="3"/>
      <c r="B39" s="3"/>
      <c r="C39" s="4"/>
      <c r="D39" s="4"/>
      <c r="E39" s="4"/>
      <c r="F39" s="5"/>
      <c r="G39" s="5"/>
      <c r="H39" s="6"/>
      <c r="I39" s="7"/>
      <c r="J39" s="15"/>
      <c r="K39" s="15"/>
    </row>
    <row r="40" spans="1:11" x14ac:dyDescent="0.25">
      <c r="A40" s="15"/>
      <c r="B40" s="15"/>
      <c r="C40" s="15"/>
      <c r="D40" s="15"/>
      <c r="E40" s="15"/>
      <c r="F40" s="15"/>
      <c r="G40" s="15"/>
      <c r="H40" s="15"/>
      <c r="I40" s="15"/>
      <c r="J40" s="15"/>
      <c r="K40" s="15"/>
    </row>
    <row r="41" spans="1:11" x14ac:dyDescent="0.25">
      <c r="A41" s="18" t="s">
        <v>49</v>
      </c>
      <c r="B41" s="17">
        <f>SUBTOTAL(9,Tabell1[Antal samverkande kommuner])</f>
        <v>272</v>
      </c>
      <c r="C41" s="20">
        <f>SUM(Tabell1[Redovisade platser buss])</f>
        <v>752.8175992004069</v>
      </c>
      <c r="D41" s="20">
        <f>SUM(Tabell1[Redovisade platser lastbil])</f>
        <v>198.20500000000001</v>
      </c>
      <c r="E41" s="20">
        <f>SUM(Tabell1[Redovisade platser lastbil med släp])</f>
        <v>1041.8097999167758</v>
      </c>
      <c r="F41" s="22">
        <f>SUM(F3:F37)</f>
        <v>207775108</v>
      </c>
      <c r="G41" s="22">
        <f>SUM(G3:G37)</f>
        <v>157634518</v>
      </c>
      <c r="H41" s="22">
        <f>SUM(H3:H37)</f>
        <v>50140590</v>
      </c>
      <c r="I41" s="25">
        <f>G41/F41</f>
        <v>0.7586785516193788</v>
      </c>
      <c r="J41" s="15"/>
      <c r="K41" s="15"/>
    </row>
    <row r="42" spans="1:11" x14ac:dyDescent="0.25">
      <c r="A42" s="15"/>
      <c r="B42" s="15"/>
      <c r="C42" s="15"/>
      <c r="D42" s="27"/>
      <c r="E42" s="15"/>
      <c r="F42" s="15"/>
      <c r="G42" s="15"/>
      <c r="H42" s="15"/>
      <c r="I42" s="15"/>
      <c r="J42" s="15"/>
      <c r="K42" s="15"/>
    </row>
    <row r="43" spans="1:11" x14ac:dyDescent="0.25">
      <c r="A43" s="15"/>
      <c r="B43" s="15"/>
      <c r="C43" s="15"/>
      <c r="D43" s="15"/>
      <c r="E43" s="15"/>
      <c r="F43" s="15"/>
      <c r="G43" s="15"/>
      <c r="H43" s="15"/>
      <c r="I43" s="15"/>
      <c r="J43" s="15"/>
      <c r="K43" s="15"/>
    </row>
    <row r="44" spans="1:11" x14ac:dyDescent="0.25">
      <c r="A44" s="15"/>
      <c r="B44" s="15"/>
      <c r="C44" s="15"/>
      <c r="D44" s="15"/>
      <c r="E44" s="15"/>
      <c r="F44" s="15"/>
      <c r="G44" s="15"/>
      <c r="H44" s="15"/>
      <c r="I44" s="15"/>
      <c r="J44" s="15"/>
      <c r="K44" s="15"/>
    </row>
    <row r="45" spans="1:11" x14ac:dyDescent="0.25">
      <c r="A45" s="16" t="s">
        <v>124</v>
      </c>
      <c r="B45" s="15"/>
      <c r="C45" s="15"/>
      <c r="D45" s="15"/>
      <c r="E45" s="15"/>
      <c r="F45" s="15"/>
      <c r="G45" s="15"/>
      <c r="H45" s="15"/>
      <c r="I45" s="15"/>
      <c r="J45" s="15"/>
      <c r="K45" s="15"/>
    </row>
    <row r="46" spans="1:11" x14ac:dyDescent="0.25">
      <c r="A46" s="15"/>
      <c r="B46" s="15"/>
      <c r="C46" s="15"/>
      <c r="D46" s="15"/>
      <c r="E46" s="15"/>
      <c r="F46" s="15"/>
      <c r="G46" s="15"/>
      <c r="H46" s="15"/>
      <c r="I46" s="15"/>
      <c r="J46" s="15"/>
      <c r="K46" s="15"/>
    </row>
  </sheetData>
  <mergeCells count="1">
    <mergeCell ref="B1:I1"/>
  </mergeCells>
  <phoneticPr fontId="5" type="noConversion"/>
  <pageMargins left="0.7" right="0.7" top="0.75" bottom="0.75" header="0.3" footer="0.3"/>
  <pageSetup paperSize="9" scale="59" orientation="landscape" r:id="rId1"/>
  <colBreaks count="1" manualBreakCount="1">
    <brk id="7" max="1048575" man="1"/>
  </col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E11BF-805A-44CF-90C3-817DB973AE6E}">
  <dimension ref="A1:R225"/>
  <sheetViews>
    <sheetView zoomScale="80" zoomScaleNormal="80" workbookViewId="0">
      <selection activeCell="F9" sqref="F9"/>
    </sheetView>
  </sheetViews>
  <sheetFormatPr defaultColWidth="0" defaultRowHeight="15" customHeight="1" zeroHeight="1" x14ac:dyDescent="0.25"/>
  <cols>
    <col min="1" max="1" width="52.7109375" customWidth="1"/>
    <col min="2" max="2" width="48.28515625" customWidth="1"/>
    <col min="3" max="3" width="33.42578125" customWidth="1"/>
    <col min="4" max="4" width="9.140625" customWidth="1"/>
    <col min="5" max="5" width="6.140625" customWidth="1"/>
    <col min="6" max="6" width="4.7109375" customWidth="1"/>
    <col min="7" max="7" width="6.42578125" customWidth="1"/>
    <col min="8" max="8" width="6.5703125" customWidth="1"/>
    <col min="9" max="9" width="4.7109375" customWidth="1"/>
    <col min="10" max="13" width="0" hidden="1" customWidth="1"/>
    <col min="14" max="18" width="0" style="15" hidden="1" customWidth="1"/>
    <col min="19" max="16384" width="9.140625" hidden="1"/>
  </cols>
  <sheetData>
    <row r="1" spans="1:13" ht="62.25" customHeight="1" x14ac:dyDescent="0.25">
      <c r="A1" s="28"/>
      <c r="B1" s="29" t="s">
        <v>151</v>
      </c>
      <c r="C1" s="29"/>
      <c r="D1" s="29"/>
      <c r="E1" s="29"/>
      <c r="F1" s="29"/>
      <c r="G1" s="29"/>
      <c r="H1" s="29"/>
      <c r="I1" s="29"/>
      <c r="J1" s="30"/>
      <c r="K1" s="30"/>
      <c r="L1" s="30"/>
      <c r="M1" s="30"/>
    </row>
    <row r="2" spans="1:13" ht="15" customHeight="1" x14ac:dyDescent="0.25">
      <c r="A2" s="15"/>
      <c r="B2" s="31"/>
      <c r="C2" s="31"/>
      <c r="D2" s="31"/>
      <c r="E2" s="31"/>
      <c r="F2" s="31"/>
      <c r="G2" s="31"/>
      <c r="H2" s="31"/>
      <c r="I2" s="31"/>
      <c r="J2" s="30"/>
      <c r="K2" s="30"/>
      <c r="L2" s="30"/>
      <c r="M2" s="30"/>
    </row>
    <row r="3" spans="1:13" ht="173.25" customHeight="1" x14ac:dyDescent="0.25">
      <c r="A3" s="32" t="s">
        <v>154</v>
      </c>
      <c r="B3" s="32"/>
      <c r="C3" s="32"/>
      <c r="D3" s="32"/>
      <c r="E3" s="32"/>
      <c r="F3" s="32"/>
      <c r="G3" s="32"/>
      <c r="H3" s="32"/>
      <c r="I3" s="32"/>
      <c r="J3" s="33"/>
      <c r="K3" s="33"/>
      <c r="L3" s="33"/>
      <c r="M3" s="33"/>
    </row>
    <row r="4" spans="1:13" ht="13.5" customHeight="1" x14ac:dyDescent="0.25">
      <c r="A4" s="32"/>
      <c r="B4" s="32"/>
      <c r="C4" s="32"/>
      <c r="D4" s="32"/>
      <c r="E4" s="32"/>
      <c r="F4" s="32"/>
      <c r="G4" s="32"/>
      <c r="H4" s="32"/>
      <c r="I4" s="32"/>
      <c r="J4" s="33"/>
      <c r="K4" s="33"/>
      <c r="L4" s="33"/>
      <c r="M4" s="33"/>
    </row>
    <row r="5" spans="1:13" ht="15.75" customHeight="1" x14ac:dyDescent="0.25">
      <c r="A5" s="32"/>
      <c r="B5" s="32"/>
      <c r="C5" s="32"/>
      <c r="D5" s="32"/>
      <c r="E5" s="32"/>
      <c r="F5" s="32"/>
      <c r="G5" s="32"/>
      <c r="H5" s="32"/>
      <c r="I5" s="32"/>
      <c r="J5" s="33"/>
      <c r="K5" s="33"/>
      <c r="L5" s="33"/>
      <c r="M5" s="33"/>
    </row>
    <row r="6" spans="1:13" ht="41.25" customHeight="1" x14ac:dyDescent="0.25">
      <c r="A6" s="10" t="s">
        <v>0</v>
      </c>
      <c r="B6" s="10" t="s">
        <v>145</v>
      </c>
      <c r="C6" s="10" t="s">
        <v>146</v>
      </c>
      <c r="D6" s="15"/>
      <c r="E6" s="15"/>
      <c r="F6" s="15"/>
      <c r="G6" s="15"/>
      <c r="H6" s="15"/>
      <c r="I6" s="15"/>
      <c r="J6" s="15"/>
      <c r="K6" s="15"/>
      <c r="L6" s="15"/>
      <c r="M6" s="15"/>
    </row>
    <row r="7" spans="1:13" x14ac:dyDescent="0.25">
      <c r="A7" s="3" t="s">
        <v>50</v>
      </c>
      <c r="B7" s="3" t="s">
        <v>147</v>
      </c>
      <c r="C7" s="6">
        <v>270637</v>
      </c>
      <c r="D7" s="15"/>
      <c r="E7" s="15"/>
      <c r="F7" s="15"/>
      <c r="G7" s="15"/>
      <c r="H7" s="15"/>
      <c r="I7" s="15"/>
      <c r="J7" s="15"/>
      <c r="K7" s="15"/>
      <c r="L7" s="15"/>
      <c r="M7" s="15"/>
    </row>
    <row r="8" spans="1:13" x14ac:dyDescent="0.25">
      <c r="A8" s="3" t="s">
        <v>50</v>
      </c>
      <c r="B8" s="3" t="s">
        <v>152</v>
      </c>
      <c r="C8" s="6">
        <v>26355</v>
      </c>
      <c r="D8" s="15"/>
      <c r="E8" s="15"/>
      <c r="F8" s="15"/>
      <c r="G8" s="15"/>
      <c r="H8" s="15"/>
      <c r="I8" s="15"/>
      <c r="J8" s="15"/>
      <c r="K8" s="15"/>
      <c r="L8" s="15"/>
      <c r="M8" s="15"/>
    </row>
    <row r="9" spans="1:13" x14ac:dyDescent="0.25">
      <c r="A9" s="3" t="s">
        <v>1</v>
      </c>
      <c r="B9" s="3" t="s">
        <v>148</v>
      </c>
      <c r="C9" s="6">
        <v>457099</v>
      </c>
      <c r="D9" s="15"/>
      <c r="E9" s="15"/>
      <c r="F9" s="15"/>
      <c r="G9" s="15"/>
      <c r="H9" s="15"/>
      <c r="I9" s="15"/>
      <c r="J9" s="15"/>
      <c r="K9" s="15"/>
      <c r="L9" s="15"/>
      <c r="M9" s="15"/>
    </row>
    <row r="10" spans="1:13" x14ac:dyDescent="0.25">
      <c r="A10" s="3" t="s">
        <v>1</v>
      </c>
      <c r="B10" s="3" t="s">
        <v>153</v>
      </c>
      <c r="C10" s="6">
        <v>133979</v>
      </c>
      <c r="D10" s="15"/>
      <c r="E10" s="15"/>
      <c r="F10" s="15"/>
      <c r="G10" s="15"/>
      <c r="H10" s="15"/>
      <c r="I10" s="15"/>
      <c r="J10" s="15"/>
      <c r="K10" s="15"/>
      <c r="L10" s="15"/>
      <c r="M10" s="15"/>
    </row>
    <row r="11" spans="1:13" x14ac:dyDescent="0.25">
      <c r="A11" s="3" t="s">
        <v>131</v>
      </c>
      <c r="B11" s="3" t="s">
        <v>147</v>
      </c>
      <c r="C11" s="6">
        <v>198040</v>
      </c>
      <c r="D11" s="15"/>
      <c r="E11" s="15"/>
      <c r="F11" s="15"/>
      <c r="G11" s="15"/>
      <c r="H11" s="15"/>
      <c r="I11" s="15"/>
      <c r="J11" s="15"/>
      <c r="K11" s="15"/>
      <c r="L11" s="15"/>
      <c r="M11" s="15"/>
    </row>
    <row r="12" spans="1:13" x14ac:dyDescent="0.25">
      <c r="A12" s="3" t="s">
        <v>131</v>
      </c>
      <c r="B12" s="3" t="s">
        <v>152</v>
      </c>
      <c r="C12" s="6">
        <v>44824</v>
      </c>
      <c r="D12" s="15"/>
      <c r="E12" s="15"/>
      <c r="F12" s="15"/>
      <c r="G12" s="15"/>
      <c r="H12" s="15"/>
      <c r="I12" s="15"/>
      <c r="J12" s="15"/>
      <c r="K12" s="15"/>
      <c r="L12" s="15"/>
      <c r="M12" s="15"/>
    </row>
    <row r="13" spans="1:13" x14ac:dyDescent="0.25">
      <c r="A13" s="3" t="s">
        <v>131</v>
      </c>
      <c r="B13" s="3" t="s">
        <v>149</v>
      </c>
      <c r="C13" s="6">
        <v>182111</v>
      </c>
      <c r="D13" s="15"/>
      <c r="E13" s="15"/>
      <c r="F13" s="15"/>
      <c r="G13" s="15"/>
      <c r="H13" s="15"/>
      <c r="I13" s="15"/>
      <c r="J13" s="15"/>
      <c r="K13" s="15"/>
      <c r="L13" s="15"/>
      <c r="M13" s="15"/>
    </row>
    <row r="14" spans="1:13" x14ac:dyDescent="0.25">
      <c r="A14" s="3" t="s">
        <v>131</v>
      </c>
      <c r="B14" s="3" t="s">
        <v>148</v>
      </c>
      <c r="C14" s="6">
        <v>1001787</v>
      </c>
      <c r="D14" s="15"/>
      <c r="E14" s="15"/>
      <c r="F14" s="15"/>
      <c r="G14" s="15"/>
      <c r="H14" s="15"/>
      <c r="I14" s="15"/>
      <c r="J14" s="15"/>
      <c r="K14" s="15"/>
      <c r="L14" s="15"/>
      <c r="M14" s="15"/>
    </row>
    <row r="15" spans="1:13" x14ac:dyDescent="0.25">
      <c r="A15" s="3" t="s">
        <v>131</v>
      </c>
      <c r="B15" s="3" t="s">
        <v>153</v>
      </c>
      <c r="C15" s="6">
        <v>180884</v>
      </c>
      <c r="D15" s="15"/>
      <c r="E15" s="15"/>
      <c r="F15" s="15"/>
      <c r="G15" s="15"/>
      <c r="H15" s="15"/>
      <c r="I15" s="15"/>
      <c r="J15" s="15"/>
      <c r="K15" s="15"/>
      <c r="L15" s="15"/>
      <c r="M15" s="15"/>
    </row>
    <row r="16" spans="1:13" x14ac:dyDescent="0.25">
      <c r="A16" s="3" t="s">
        <v>2</v>
      </c>
      <c r="B16" s="3" t="s">
        <v>147</v>
      </c>
      <c r="C16" s="6">
        <v>179999</v>
      </c>
      <c r="D16" s="15"/>
      <c r="E16" s="15"/>
      <c r="F16" s="15"/>
      <c r="G16" s="15"/>
      <c r="H16" s="15"/>
      <c r="I16" s="15"/>
      <c r="J16" s="15"/>
      <c r="K16" s="15"/>
      <c r="L16" s="15"/>
      <c r="M16" s="15"/>
    </row>
    <row r="17" spans="1:13" x14ac:dyDescent="0.25">
      <c r="A17" s="3" t="s">
        <v>2</v>
      </c>
      <c r="B17" s="3" t="s">
        <v>152</v>
      </c>
      <c r="C17" s="6">
        <v>4510</v>
      </c>
      <c r="D17" s="15"/>
      <c r="E17" s="15"/>
      <c r="F17" s="15"/>
      <c r="G17" s="15"/>
      <c r="H17" s="15"/>
      <c r="I17" s="15"/>
      <c r="J17" s="15"/>
      <c r="K17" s="15"/>
      <c r="L17" s="15"/>
      <c r="M17" s="15"/>
    </row>
    <row r="18" spans="1:13" x14ac:dyDescent="0.25">
      <c r="A18" s="3" t="s">
        <v>2</v>
      </c>
      <c r="B18" s="3" t="s">
        <v>149</v>
      </c>
      <c r="C18" s="6">
        <v>79005</v>
      </c>
      <c r="D18" s="15"/>
      <c r="E18" s="15"/>
      <c r="F18" s="15"/>
      <c r="G18" s="15"/>
      <c r="H18" s="15"/>
      <c r="I18" s="15"/>
      <c r="J18" s="15"/>
      <c r="K18" s="15"/>
      <c r="L18" s="15"/>
      <c r="M18" s="15"/>
    </row>
    <row r="19" spans="1:13" x14ac:dyDescent="0.25">
      <c r="A19" s="3" t="s">
        <v>2</v>
      </c>
      <c r="B19" s="3" t="s">
        <v>148</v>
      </c>
      <c r="C19" s="6">
        <v>1195916</v>
      </c>
      <c r="D19" s="15"/>
      <c r="E19" s="15"/>
      <c r="F19" s="15"/>
      <c r="G19" s="15"/>
      <c r="H19" s="15"/>
      <c r="I19" s="15"/>
      <c r="J19" s="15"/>
      <c r="K19" s="15"/>
      <c r="L19" s="15"/>
      <c r="M19" s="15"/>
    </row>
    <row r="20" spans="1:13" x14ac:dyDescent="0.25">
      <c r="A20" s="3" t="s">
        <v>2</v>
      </c>
      <c r="B20" s="3" t="s">
        <v>153</v>
      </c>
      <c r="C20" s="6">
        <v>109752</v>
      </c>
      <c r="D20" s="15"/>
      <c r="E20" s="15"/>
      <c r="F20" s="15"/>
      <c r="G20" s="15"/>
      <c r="H20" s="15"/>
      <c r="I20" s="15"/>
      <c r="J20" s="15"/>
      <c r="K20" s="15"/>
      <c r="L20" s="15"/>
      <c r="M20" s="15"/>
    </row>
    <row r="21" spans="1:13" x14ac:dyDescent="0.25">
      <c r="A21" s="3" t="s">
        <v>3</v>
      </c>
      <c r="B21" s="3" t="s">
        <v>148</v>
      </c>
      <c r="C21" s="6">
        <v>410723</v>
      </c>
      <c r="D21" s="15"/>
      <c r="E21" s="15"/>
      <c r="F21" s="15"/>
      <c r="G21" s="15"/>
      <c r="H21" s="15"/>
      <c r="I21" s="15"/>
      <c r="J21" s="15"/>
      <c r="K21" s="15"/>
      <c r="L21" s="15"/>
      <c r="M21" s="15"/>
    </row>
    <row r="22" spans="1:13" x14ac:dyDescent="0.25">
      <c r="A22" s="3" t="s">
        <v>3</v>
      </c>
      <c r="B22" s="3" t="s">
        <v>153</v>
      </c>
      <c r="C22" s="6">
        <v>18627</v>
      </c>
      <c r="D22" s="15"/>
      <c r="E22" s="15"/>
      <c r="F22" s="15"/>
      <c r="G22" s="15"/>
      <c r="H22" s="15"/>
      <c r="I22" s="15"/>
      <c r="J22" s="15"/>
      <c r="K22" s="15"/>
      <c r="L22" s="15"/>
      <c r="M22" s="15"/>
    </row>
    <row r="23" spans="1:13" x14ac:dyDescent="0.25">
      <c r="A23" s="3" t="s">
        <v>4</v>
      </c>
      <c r="B23" s="3" t="s">
        <v>147</v>
      </c>
      <c r="C23" s="6">
        <v>225344</v>
      </c>
      <c r="D23" s="15"/>
      <c r="E23" s="15"/>
      <c r="F23" s="15"/>
      <c r="G23" s="15"/>
      <c r="H23" s="15"/>
      <c r="I23" s="15"/>
      <c r="J23" s="15"/>
      <c r="K23" s="15"/>
      <c r="L23" s="15"/>
      <c r="M23" s="15"/>
    </row>
    <row r="24" spans="1:13" x14ac:dyDescent="0.25">
      <c r="A24" s="3" t="s">
        <v>4</v>
      </c>
      <c r="B24" s="3" t="s">
        <v>152</v>
      </c>
      <c r="C24" s="6">
        <v>0</v>
      </c>
      <c r="D24" s="15"/>
      <c r="E24" s="15"/>
      <c r="F24" s="15"/>
      <c r="G24" s="15"/>
      <c r="H24" s="15"/>
      <c r="I24" s="15"/>
      <c r="J24" s="15"/>
      <c r="K24" s="15"/>
      <c r="L24" s="15"/>
      <c r="M24" s="15"/>
    </row>
    <row r="25" spans="1:13" x14ac:dyDescent="0.25">
      <c r="A25" s="3" t="s">
        <v>4</v>
      </c>
      <c r="B25" s="3" t="s">
        <v>149</v>
      </c>
      <c r="C25" s="6">
        <v>249780</v>
      </c>
      <c r="D25" s="15"/>
      <c r="E25" s="15"/>
      <c r="F25" s="15"/>
      <c r="G25" s="15"/>
      <c r="H25" s="15"/>
      <c r="I25" s="15"/>
      <c r="J25" s="15"/>
      <c r="K25" s="15"/>
      <c r="L25" s="15"/>
      <c r="M25" s="15"/>
    </row>
    <row r="26" spans="1:13" x14ac:dyDescent="0.25">
      <c r="A26" s="3" t="s">
        <v>4</v>
      </c>
      <c r="B26" s="3" t="s">
        <v>148</v>
      </c>
      <c r="C26" s="6">
        <v>737212</v>
      </c>
      <c r="D26" s="15"/>
      <c r="E26" s="15"/>
      <c r="F26" s="15"/>
      <c r="G26" s="15"/>
      <c r="H26" s="15"/>
      <c r="I26" s="15"/>
      <c r="J26" s="15"/>
      <c r="K26" s="15"/>
      <c r="L26" s="15"/>
      <c r="M26" s="15"/>
    </row>
    <row r="27" spans="1:13" x14ac:dyDescent="0.25">
      <c r="A27" s="3" t="s">
        <v>4</v>
      </c>
      <c r="B27" s="3" t="s">
        <v>153</v>
      </c>
      <c r="C27" s="6">
        <v>69858</v>
      </c>
      <c r="D27" s="15"/>
      <c r="E27" s="15"/>
      <c r="F27" s="15"/>
      <c r="G27" s="15"/>
      <c r="H27" s="15"/>
      <c r="I27" s="15"/>
      <c r="J27" s="15"/>
      <c r="K27" s="15"/>
      <c r="L27" s="15"/>
      <c r="M27" s="15"/>
    </row>
    <row r="28" spans="1:13" x14ac:dyDescent="0.25">
      <c r="A28" s="3" t="s">
        <v>6</v>
      </c>
      <c r="B28" s="3" t="s">
        <v>147</v>
      </c>
      <c r="C28" s="6">
        <v>41035</v>
      </c>
      <c r="D28" s="15"/>
      <c r="E28" s="15"/>
      <c r="F28" s="15"/>
      <c r="G28" s="15"/>
      <c r="H28" s="15"/>
      <c r="I28" s="15"/>
      <c r="J28" s="15"/>
      <c r="K28" s="15"/>
      <c r="L28" s="15"/>
      <c r="M28" s="15"/>
    </row>
    <row r="29" spans="1:13" x14ac:dyDescent="0.25">
      <c r="A29" s="3" t="s">
        <v>6</v>
      </c>
      <c r="B29" s="3" t="s">
        <v>152</v>
      </c>
      <c r="C29" s="6">
        <v>0</v>
      </c>
      <c r="D29" s="15"/>
      <c r="E29" s="15"/>
      <c r="F29" s="15"/>
      <c r="G29" s="15"/>
      <c r="H29" s="15"/>
      <c r="I29" s="15"/>
      <c r="J29" s="15"/>
      <c r="K29" s="15"/>
      <c r="L29" s="15"/>
      <c r="M29" s="15"/>
    </row>
    <row r="30" spans="1:13" x14ac:dyDescent="0.25">
      <c r="A30" s="3" t="s">
        <v>6</v>
      </c>
      <c r="B30" s="3" t="s">
        <v>148</v>
      </c>
      <c r="C30" s="6">
        <v>237629</v>
      </c>
      <c r="D30" s="15"/>
      <c r="E30" s="15"/>
      <c r="F30" s="15"/>
      <c r="G30" s="15"/>
      <c r="H30" s="15"/>
      <c r="I30" s="15"/>
      <c r="J30" s="15"/>
      <c r="K30" s="15"/>
      <c r="L30" s="15"/>
      <c r="M30" s="15"/>
    </row>
    <row r="31" spans="1:13" x14ac:dyDescent="0.25">
      <c r="A31" s="3" t="s">
        <v>6</v>
      </c>
      <c r="B31" s="3" t="s">
        <v>153</v>
      </c>
      <c r="C31" s="6">
        <v>18466</v>
      </c>
      <c r="D31" s="15"/>
      <c r="E31" s="15"/>
      <c r="F31" s="15"/>
      <c r="G31" s="15"/>
      <c r="H31" s="15"/>
      <c r="I31" s="15"/>
      <c r="J31" s="15"/>
      <c r="K31" s="15"/>
      <c r="L31" s="15"/>
      <c r="M31" s="15"/>
    </row>
    <row r="32" spans="1:13" x14ac:dyDescent="0.25">
      <c r="A32" s="3" t="s">
        <v>8</v>
      </c>
      <c r="B32" s="3" t="s">
        <v>147</v>
      </c>
      <c r="C32" s="6">
        <v>89509</v>
      </c>
      <c r="D32" s="15"/>
      <c r="E32" s="15"/>
      <c r="F32" s="15"/>
      <c r="G32" s="15"/>
      <c r="H32" s="15"/>
      <c r="I32" s="15"/>
      <c r="J32" s="15"/>
      <c r="K32" s="15"/>
      <c r="L32" s="15"/>
      <c r="M32" s="15"/>
    </row>
    <row r="33" spans="1:13" x14ac:dyDescent="0.25">
      <c r="A33" s="3" t="s">
        <v>8</v>
      </c>
      <c r="B33" s="3" t="s">
        <v>152</v>
      </c>
      <c r="C33" s="6">
        <v>8780</v>
      </c>
      <c r="D33" s="15"/>
      <c r="E33" s="15"/>
      <c r="F33" s="15"/>
      <c r="G33" s="15"/>
      <c r="H33" s="15"/>
      <c r="I33" s="15"/>
      <c r="J33" s="15"/>
      <c r="K33" s="15"/>
      <c r="L33" s="15"/>
      <c r="M33" s="15"/>
    </row>
    <row r="34" spans="1:13" x14ac:dyDescent="0.25">
      <c r="A34" s="3" t="s">
        <v>8</v>
      </c>
      <c r="B34" s="3" t="s">
        <v>149</v>
      </c>
      <c r="C34" s="6">
        <v>67275</v>
      </c>
      <c r="D34" s="15"/>
      <c r="E34" s="15"/>
      <c r="F34" s="15"/>
      <c r="G34" s="15"/>
      <c r="H34" s="15"/>
      <c r="I34" s="15"/>
      <c r="J34" s="15"/>
      <c r="K34" s="15"/>
      <c r="L34" s="15"/>
      <c r="M34" s="15"/>
    </row>
    <row r="35" spans="1:13" x14ac:dyDescent="0.25">
      <c r="A35" s="3" t="s">
        <v>8</v>
      </c>
      <c r="B35" s="3" t="s">
        <v>148</v>
      </c>
      <c r="C35" s="6">
        <v>1056438</v>
      </c>
      <c r="D35" s="15"/>
      <c r="E35" s="15"/>
      <c r="F35" s="15"/>
      <c r="G35" s="15"/>
      <c r="H35" s="15"/>
      <c r="I35" s="15"/>
    </row>
    <row r="36" spans="1:13" x14ac:dyDescent="0.25">
      <c r="A36" s="3" t="s">
        <v>8</v>
      </c>
      <c r="B36" s="3" t="s">
        <v>153</v>
      </c>
      <c r="C36" s="6">
        <v>66626</v>
      </c>
      <c r="D36" s="15"/>
      <c r="E36" s="15"/>
      <c r="F36" s="15"/>
      <c r="G36" s="15"/>
      <c r="H36" s="15"/>
      <c r="I36" s="15"/>
    </row>
    <row r="37" spans="1:13" x14ac:dyDescent="0.25">
      <c r="A37" s="3" t="s">
        <v>9</v>
      </c>
      <c r="B37" s="3" t="s">
        <v>147</v>
      </c>
      <c r="C37" s="6">
        <v>717658</v>
      </c>
      <c r="D37" s="15"/>
      <c r="E37" s="15"/>
      <c r="F37" s="15"/>
      <c r="G37" s="15"/>
      <c r="H37" s="15"/>
      <c r="I37" s="15"/>
    </row>
    <row r="38" spans="1:13" x14ac:dyDescent="0.25">
      <c r="A38" s="3" t="s">
        <v>9</v>
      </c>
      <c r="B38" s="3" t="s">
        <v>152</v>
      </c>
      <c r="C38" s="6">
        <v>463171</v>
      </c>
      <c r="D38" s="15"/>
      <c r="E38" s="15"/>
      <c r="F38" s="15"/>
      <c r="G38" s="15"/>
      <c r="H38" s="15"/>
      <c r="I38" s="15"/>
    </row>
    <row r="39" spans="1:13" x14ac:dyDescent="0.25">
      <c r="A39" s="3" t="s">
        <v>9</v>
      </c>
      <c r="B39" s="3" t="s">
        <v>149</v>
      </c>
      <c r="C39" s="6">
        <v>471887</v>
      </c>
      <c r="D39" s="15"/>
      <c r="E39" s="15"/>
      <c r="F39" s="15"/>
      <c r="G39" s="15"/>
      <c r="H39" s="15"/>
      <c r="I39" s="15"/>
    </row>
    <row r="40" spans="1:13" x14ac:dyDescent="0.25">
      <c r="A40" s="3" t="s">
        <v>9</v>
      </c>
      <c r="B40" s="3" t="s">
        <v>148</v>
      </c>
      <c r="C40" s="6">
        <v>2064126</v>
      </c>
      <c r="D40" s="15"/>
      <c r="E40" s="15"/>
      <c r="F40" s="15"/>
      <c r="G40" s="15"/>
      <c r="H40" s="15"/>
      <c r="I40" s="15"/>
    </row>
    <row r="41" spans="1:13" x14ac:dyDescent="0.25">
      <c r="A41" s="3" t="s">
        <v>9</v>
      </c>
      <c r="B41" s="3" t="s">
        <v>153</v>
      </c>
      <c r="C41" s="6">
        <v>824797</v>
      </c>
      <c r="D41" s="15"/>
      <c r="E41" s="15"/>
      <c r="F41" s="15"/>
      <c r="G41" s="15"/>
      <c r="H41" s="15"/>
      <c r="I41" s="15"/>
    </row>
    <row r="42" spans="1:13" x14ac:dyDescent="0.25">
      <c r="A42" s="3" t="s">
        <v>10</v>
      </c>
      <c r="B42" s="3" t="s">
        <v>147</v>
      </c>
      <c r="C42" s="6">
        <v>138634</v>
      </c>
      <c r="D42" s="15"/>
      <c r="E42" s="15"/>
      <c r="F42" s="15"/>
      <c r="G42" s="15"/>
      <c r="H42" s="15"/>
      <c r="I42" s="15"/>
    </row>
    <row r="43" spans="1:13" x14ac:dyDescent="0.25">
      <c r="A43" s="3" t="s">
        <v>10</v>
      </c>
      <c r="B43" s="3" t="s">
        <v>152</v>
      </c>
      <c r="C43" s="6">
        <v>143344</v>
      </c>
      <c r="D43" s="15"/>
      <c r="E43" s="15"/>
      <c r="F43" s="15"/>
      <c r="G43" s="15"/>
      <c r="H43" s="15"/>
      <c r="I43" s="15"/>
    </row>
    <row r="44" spans="1:13" x14ac:dyDescent="0.25">
      <c r="A44" s="3" t="s">
        <v>10</v>
      </c>
      <c r="B44" s="3" t="s">
        <v>149</v>
      </c>
      <c r="C44" s="6">
        <v>18584</v>
      </c>
      <c r="D44" s="15"/>
      <c r="E44" s="15"/>
      <c r="F44" s="15"/>
      <c r="G44" s="15"/>
      <c r="H44" s="15"/>
      <c r="I44" s="15"/>
    </row>
    <row r="45" spans="1:13" x14ac:dyDescent="0.25">
      <c r="A45" s="3" t="s">
        <v>10</v>
      </c>
      <c r="B45" s="3" t="s">
        <v>148</v>
      </c>
      <c r="C45" s="6">
        <v>1272014</v>
      </c>
      <c r="D45" s="15"/>
      <c r="E45" s="15"/>
      <c r="F45" s="15"/>
      <c r="G45" s="15"/>
      <c r="H45" s="15"/>
      <c r="I45" s="15"/>
    </row>
    <row r="46" spans="1:13" x14ac:dyDescent="0.25">
      <c r="A46" s="3" t="s">
        <v>10</v>
      </c>
      <c r="B46" s="3" t="s">
        <v>153</v>
      </c>
      <c r="C46" s="6">
        <v>84523</v>
      </c>
      <c r="D46" s="15"/>
      <c r="E46" s="15"/>
      <c r="F46" s="15"/>
      <c r="G46" s="15"/>
      <c r="H46" s="15"/>
      <c r="I46" s="15"/>
    </row>
    <row r="47" spans="1:13" x14ac:dyDescent="0.25">
      <c r="A47" s="3" t="s">
        <v>12</v>
      </c>
      <c r="B47" s="3" t="s">
        <v>148</v>
      </c>
      <c r="C47" s="6">
        <v>40172</v>
      </c>
      <c r="D47" s="15"/>
      <c r="E47" s="15"/>
      <c r="F47" s="15"/>
      <c r="G47" s="15"/>
      <c r="H47" s="15"/>
      <c r="I47" s="15"/>
    </row>
    <row r="48" spans="1:13" x14ac:dyDescent="0.25">
      <c r="A48" s="3" t="s">
        <v>12</v>
      </c>
      <c r="B48" s="3" t="s">
        <v>153</v>
      </c>
      <c r="C48" s="6">
        <v>0</v>
      </c>
      <c r="D48" s="15"/>
      <c r="E48" s="15"/>
      <c r="F48" s="15"/>
      <c r="G48" s="15"/>
      <c r="H48" s="15"/>
      <c r="I48" s="15"/>
    </row>
    <row r="49" spans="1:9" x14ac:dyDescent="0.25">
      <c r="A49" s="3" t="s">
        <v>13</v>
      </c>
      <c r="B49" s="3" t="s">
        <v>147</v>
      </c>
      <c r="C49" s="6">
        <v>237162</v>
      </c>
      <c r="D49" s="15"/>
      <c r="E49" s="15"/>
      <c r="F49" s="15"/>
      <c r="G49" s="15"/>
      <c r="H49" s="15"/>
      <c r="I49" s="15"/>
    </row>
    <row r="50" spans="1:9" x14ac:dyDescent="0.25">
      <c r="A50" s="3" t="s">
        <v>13</v>
      </c>
      <c r="B50" s="3" t="s">
        <v>152</v>
      </c>
      <c r="C50" s="6">
        <v>0</v>
      </c>
      <c r="D50" s="15"/>
      <c r="E50" s="15"/>
      <c r="F50" s="15"/>
      <c r="G50" s="15"/>
      <c r="H50" s="15"/>
      <c r="I50" s="15"/>
    </row>
    <row r="51" spans="1:9" x14ac:dyDescent="0.25">
      <c r="A51" s="3" t="s">
        <v>13</v>
      </c>
      <c r="B51" s="3" t="s">
        <v>149</v>
      </c>
      <c r="C51" s="6">
        <v>240692</v>
      </c>
      <c r="D51" s="15"/>
      <c r="E51" s="15"/>
      <c r="F51" s="15"/>
      <c r="G51" s="15"/>
      <c r="H51" s="15"/>
      <c r="I51" s="15"/>
    </row>
    <row r="52" spans="1:9" x14ac:dyDescent="0.25">
      <c r="A52" s="3" t="s">
        <v>13</v>
      </c>
      <c r="B52" s="3" t="s">
        <v>148</v>
      </c>
      <c r="C52" s="6">
        <v>1380685</v>
      </c>
      <c r="D52" s="15"/>
      <c r="E52" s="15"/>
      <c r="F52" s="15"/>
      <c r="G52" s="15"/>
      <c r="H52" s="15"/>
      <c r="I52" s="15"/>
    </row>
    <row r="53" spans="1:9" x14ac:dyDescent="0.25">
      <c r="A53" s="3" t="s">
        <v>13</v>
      </c>
      <c r="B53" s="3" t="s">
        <v>153</v>
      </c>
      <c r="C53" s="6">
        <v>30955</v>
      </c>
      <c r="D53" s="15"/>
      <c r="E53" s="15"/>
      <c r="F53" s="15"/>
      <c r="G53" s="15"/>
      <c r="H53" s="15"/>
      <c r="I53" s="15"/>
    </row>
    <row r="54" spans="1:9" x14ac:dyDescent="0.25">
      <c r="A54" s="3" t="s">
        <v>14</v>
      </c>
      <c r="B54" s="3" t="s">
        <v>147</v>
      </c>
      <c r="C54" s="6">
        <v>38596</v>
      </c>
      <c r="D54" s="15"/>
      <c r="E54" s="15"/>
      <c r="F54" s="15"/>
      <c r="G54" s="15"/>
      <c r="H54" s="15"/>
      <c r="I54" s="15"/>
    </row>
    <row r="55" spans="1:9" x14ac:dyDescent="0.25">
      <c r="A55" s="3" t="s">
        <v>14</v>
      </c>
      <c r="B55" s="3" t="s">
        <v>152</v>
      </c>
      <c r="C55" s="6">
        <v>15367</v>
      </c>
      <c r="D55" s="15"/>
      <c r="E55" s="15"/>
      <c r="F55" s="15"/>
      <c r="G55" s="15"/>
      <c r="H55" s="15"/>
      <c r="I55" s="15"/>
    </row>
    <row r="56" spans="1:9" x14ac:dyDescent="0.25">
      <c r="A56" s="3" t="s">
        <v>14</v>
      </c>
      <c r="B56" s="3" t="s">
        <v>149</v>
      </c>
      <c r="C56" s="6">
        <v>8948</v>
      </c>
      <c r="D56" s="15"/>
      <c r="E56" s="15"/>
      <c r="F56" s="15"/>
      <c r="G56" s="15"/>
      <c r="H56" s="15"/>
      <c r="I56" s="15"/>
    </row>
    <row r="57" spans="1:9" x14ac:dyDescent="0.25">
      <c r="A57" s="3" t="s">
        <v>14</v>
      </c>
      <c r="B57" s="3" t="s">
        <v>148</v>
      </c>
      <c r="C57" s="6">
        <v>219197</v>
      </c>
      <c r="D57" s="15"/>
      <c r="E57" s="15"/>
      <c r="F57" s="15"/>
      <c r="G57" s="15"/>
      <c r="H57" s="15"/>
      <c r="I57" s="15"/>
    </row>
    <row r="58" spans="1:9" x14ac:dyDescent="0.25">
      <c r="A58" s="3" t="s">
        <v>14</v>
      </c>
      <c r="B58" s="3" t="s">
        <v>153</v>
      </c>
      <c r="C58" s="6">
        <v>128262</v>
      </c>
      <c r="D58" s="15"/>
      <c r="E58" s="15"/>
      <c r="F58" s="15"/>
      <c r="G58" s="15"/>
      <c r="H58" s="15"/>
      <c r="I58" s="15"/>
    </row>
    <row r="59" spans="1:9" x14ac:dyDescent="0.25">
      <c r="A59" s="3" t="s">
        <v>129</v>
      </c>
      <c r="B59" s="3" t="s">
        <v>147</v>
      </c>
      <c r="C59" s="6">
        <v>16178</v>
      </c>
      <c r="D59" s="15"/>
      <c r="E59" s="15"/>
      <c r="F59" s="15"/>
      <c r="G59" s="15"/>
      <c r="H59" s="15"/>
      <c r="I59" s="15"/>
    </row>
    <row r="60" spans="1:9" x14ac:dyDescent="0.25">
      <c r="A60" s="3" t="s">
        <v>129</v>
      </c>
      <c r="B60" s="3" t="s">
        <v>152</v>
      </c>
      <c r="C60" s="6">
        <v>0</v>
      </c>
      <c r="D60" s="15"/>
      <c r="E60" s="15"/>
      <c r="F60" s="15"/>
      <c r="G60" s="15"/>
      <c r="H60" s="15"/>
      <c r="I60" s="15"/>
    </row>
    <row r="61" spans="1:9" x14ac:dyDescent="0.25">
      <c r="A61" s="3" t="s">
        <v>129</v>
      </c>
      <c r="B61" s="3" t="s">
        <v>149</v>
      </c>
      <c r="C61" s="6">
        <v>0</v>
      </c>
      <c r="D61" s="15"/>
      <c r="E61" s="15"/>
      <c r="F61" s="15"/>
      <c r="G61" s="15"/>
      <c r="H61" s="15"/>
      <c r="I61" s="15"/>
    </row>
    <row r="62" spans="1:9" x14ac:dyDescent="0.25">
      <c r="A62" s="3" t="s">
        <v>16</v>
      </c>
      <c r="B62" s="3" t="s">
        <v>147</v>
      </c>
      <c r="C62" s="6">
        <v>106153</v>
      </c>
      <c r="D62" s="15"/>
      <c r="E62" s="15"/>
      <c r="F62" s="15"/>
      <c r="G62" s="15"/>
      <c r="H62" s="15"/>
      <c r="I62" s="15"/>
    </row>
    <row r="63" spans="1:9" x14ac:dyDescent="0.25">
      <c r="A63" s="3" t="s">
        <v>16</v>
      </c>
      <c r="B63" s="3" t="s">
        <v>152</v>
      </c>
      <c r="C63" s="6">
        <v>15024</v>
      </c>
      <c r="D63" s="15"/>
      <c r="E63" s="15"/>
      <c r="F63" s="15"/>
      <c r="G63" s="15"/>
      <c r="H63" s="15"/>
      <c r="I63" s="15"/>
    </row>
    <row r="64" spans="1:9" x14ac:dyDescent="0.25">
      <c r="A64" s="3" t="s">
        <v>16</v>
      </c>
      <c r="B64" s="3" t="s">
        <v>149</v>
      </c>
      <c r="C64" s="6">
        <v>32014</v>
      </c>
      <c r="D64" s="15"/>
      <c r="E64" s="15"/>
      <c r="F64" s="15"/>
      <c r="G64" s="15"/>
      <c r="H64" s="15"/>
      <c r="I64" s="15"/>
    </row>
    <row r="65" spans="1:9" x14ac:dyDescent="0.25">
      <c r="A65" s="3" t="s">
        <v>16</v>
      </c>
      <c r="B65" s="3" t="s">
        <v>148</v>
      </c>
      <c r="C65" s="6">
        <v>219815</v>
      </c>
      <c r="D65" s="15"/>
      <c r="E65" s="15"/>
      <c r="F65" s="15"/>
      <c r="G65" s="15"/>
      <c r="H65" s="15"/>
      <c r="I65" s="15"/>
    </row>
    <row r="66" spans="1:9" x14ac:dyDescent="0.25">
      <c r="A66" s="3" t="s">
        <v>16</v>
      </c>
      <c r="B66" s="3" t="s">
        <v>153</v>
      </c>
      <c r="C66" s="6">
        <v>13128</v>
      </c>
      <c r="D66" s="15"/>
      <c r="E66" s="15"/>
      <c r="F66" s="15"/>
      <c r="G66" s="15"/>
      <c r="H66" s="15"/>
      <c r="I66" s="15"/>
    </row>
    <row r="67" spans="1:9" x14ac:dyDescent="0.25">
      <c r="A67" s="3" t="s">
        <v>133</v>
      </c>
      <c r="B67" s="3" t="s">
        <v>147</v>
      </c>
      <c r="C67" s="6">
        <v>20953</v>
      </c>
      <c r="D67" s="15"/>
      <c r="E67" s="15"/>
      <c r="F67" s="15"/>
      <c r="G67" s="15"/>
      <c r="H67" s="15"/>
      <c r="I67" s="15"/>
    </row>
    <row r="68" spans="1:9" x14ac:dyDescent="0.25">
      <c r="A68" s="3" t="s">
        <v>133</v>
      </c>
      <c r="B68" s="3" t="s">
        <v>152</v>
      </c>
      <c r="C68" s="6">
        <v>0</v>
      </c>
      <c r="D68" s="15"/>
      <c r="E68" s="15"/>
      <c r="F68" s="15"/>
      <c r="G68" s="15"/>
      <c r="H68" s="15"/>
      <c r="I68" s="15"/>
    </row>
    <row r="69" spans="1:9" x14ac:dyDescent="0.25">
      <c r="A69" s="3" t="s">
        <v>133</v>
      </c>
      <c r="B69" s="3" t="s">
        <v>149</v>
      </c>
      <c r="C69" s="6">
        <v>34766</v>
      </c>
      <c r="D69" s="15"/>
      <c r="E69" s="15"/>
      <c r="F69" s="15"/>
      <c r="G69" s="15"/>
      <c r="H69" s="15"/>
      <c r="I69" s="15"/>
    </row>
    <row r="70" spans="1:9" x14ac:dyDescent="0.25">
      <c r="A70" s="3" t="s">
        <v>133</v>
      </c>
      <c r="B70" s="3" t="s">
        <v>148</v>
      </c>
      <c r="C70" s="6">
        <v>332805</v>
      </c>
      <c r="D70" s="15"/>
      <c r="E70" s="15"/>
      <c r="F70" s="15"/>
      <c r="G70" s="15"/>
      <c r="H70" s="15"/>
      <c r="I70" s="15"/>
    </row>
    <row r="71" spans="1:9" x14ac:dyDescent="0.25">
      <c r="A71" s="3" t="s">
        <v>133</v>
      </c>
      <c r="B71" s="3" t="s">
        <v>153</v>
      </c>
      <c r="C71" s="6">
        <v>18819</v>
      </c>
      <c r="D71" s="15"/>
      <c r="E71" s="15"/>
      <c r="F71" s="15"/>
      <c r="G71" s="15"/>
      <c r="H71" s="15"/>
      <c r="I71" s="15"/>
    </row>
    <row r="72" spans="1:9" x14ac:dyDescent="0.25">
      <c r="A72" s="3" t="s">
        <v>138</v>
      </c>
      <c r="B72" s="3" t="s">
        <v>149</v>
      </c>
      <c r="C72" s="6">
        <v>76103</v>
      </c>
      <c r="D72" s="15"/>
      <c r="E72" s="15"/>
      <c r="F72" s="15"/>
      <c r="G72" s="15"/>
      <c r="H72" s="15"/>
      <c r="I72" s="15"/>
    </row>
    <row r="73" spans="1:9" x14ac:dyDescent="0.25">
      <c r="A73" s="3" t="s">
        <v>18</v>
      </c>
      <c r="B73" s="3" t="s">
        <v>147</v>
      </c>
      <c r="C73" s="6">
        <v>0</v>
      </c>
      <c r="D73" s="15"/>
      <c r="E73" s="15"/>
      <c r="F73" s="15"/>
      <c r="G73" s="15"/>
      <c r="H73" s="15"/>
      <c r="I73" s="15"/>
    </row>
    <row r="74" spans="1:9" x14ac:dyDescent="0.25">
      <c r="A74" s="3" t="s">
        <v>18</v>
      </c>
      <c r="B74" s="3" t="s">
        <v>152</v>
      </c>
      <c r="C74" s="6">
        <v>0</v>
      </c>
      <c r="D74" s="15"/>
      <c r="E74" s="15"/>
      <c r="F74" s="15"/>
      <c r="G74" s="15"/>
      <c r="H74" s="15"/>
      <c r="I74" s="15"/>
    </row>
    <row r="75" spans="1:9" x14ac:dyDescent="0.25">
      <c r="A75" s="3" t="s">
        <v>18</v>
      </c>
      <c r="B75" s="3" t="s">
        <v>149</v>
      </c>
      <c r="C75" s="6">
        <v>68807</v>
      </c>
      <c r="D75" s="15"/>
      <c r="E75" s="15"/>
      <c r="F75" s="15"/>
      <c r="G75" s="15"/>
      <c r="H75" s="15"/>
      <c r="I75" s="15"/>
    </row>
    <row r="76" spans="1:9" x14ac:dyDescent="0.25">
      <c r="A76" s="3" t="s">
        <v>18</v>
      </c>
      <c r="B76" s="3" t="s">
        <v>148</v>
      </c>
      <c r="C76" s="6">
        <v>526811</v>
      </c>
      <c r="D76" s="15"/>
      <c r="E76" s="15"/>
      <c r="F76" s="15"/>
      <c r="G76" s="15"/>
      <c r="H76" s="15"/>
      <c r="I76" s="15"/>
    </row>
    <row r="77" spans="1:9" x14ac:dyDescent="0.25">
      <c r="A77" s="3" t="s">
        <v>18</v>
      </c>
      <c r="B77" s="3" t="s">
        <v>153</v>
      </c>
      <c r="C77" s="6">
        <v>16037</v>
      </c>
      <c r="D77" s="15"/>
      <c r="E77" s="15"/>
      <c r="F77" s="15"/>
      <c r="G77" s="15"/>
      <c r="H77" s="15"/>
      <c r="I77" s="15"/>
    </row>
    <row r="78" spans="1:9" x14ac:dyDescent="0.25">
      <c r="A78" s="3" t="s">
        <v>19</v>
      </c>
      <c r="B78" s="3" t="s">
        <v>147</v>
      </c>
      <c r="C78" s="6">
        <v>64534</v>
      </c>
      <c r="D78" s="15"/>
      <c r="E78" s="15"/>
      <c r="F78" s="15"/>
      <c r="G78" s="15"/>
      <c r="H78" s="15"/>
      <c r="I78" s="15"/>
    </row>
    <row r="79" spans="1:9" x14ac:dyDescent="0.25">
      <c r="A79" s="3" t="s">
        <v>19</v>
      </c>
      <c r="B79" s="3" t="s">
        <v>152</v>
      </c>
      <c r="C79" s="6">
        <v>0</v>
      </c>
      <c r="D79" s="15"/>
      <c r="E79" s="15"/>
      <c r="F79" s="15"/>
      <c r="G79" s="15"/>
      <c r="H79" s="15"/>
      <c r="I79" s="15"/>
    </row>
    <row r="80" spans="1:9" x14ac:dyDescent="0.25">
      <c r="A80" s="3" t="s">
        <v>19</v>
      </c>
      <c r="B80" s="3" t="s">
        <v>149</v>
      </c>
      <c r="C80" s="6">
        <v>194961</v>
      </c>
      <c r="D80" s="15"/>
      <c r="E80" s="15"/>
      <c r="F80" s="15"/>
      <c r="G80" s="15"/>
      <c r="H80" s="15"/>
      <c r="I80" s="15"/>
    </row>
    <row r="81" spans="1:9" x14ac:dyDescent="0.25">
      <c r="A81" s="3" t="s">
        <v>19</v>
      </c>
      <c r="B81" s="3" t="s">
        <v>148</v>
      </c>
      <c r="C81" s="6">
        <v>733405</v>
      </c>
      <c r="D81" s="15"/>
      <c r="E81" s="15"/>
      <c r="F81" s="15"/>
      <c r="G81" s="15"/>
      <c r="H81" s="15"/>
      <c r="I81" s="15"/>
    </row>
    <row r="82" spans="1:9" x14ac:dyDescent="0.25">
      <c r="A82" s="3" t="s">
        <v>19</v>
      </c>
      <c r="B82" s="3" t="s">
        <v>153</v>
      </c>
      <c r="C82" s="6">
        <v>23270</v>
      </c>
      <c r="D82" s="15"/>
      <c r="E82" s="15"/>
      <c r="F82" s="15"/>
      <c r="G82" s="15"/>
      <c r="H82" s="15"/>
      <c r="I82" s="15"/>
    </row>
    <row r="83" spans="1:9" x14ac:dyDescent="0.25">
      <c r="A83" s="3" t="s">
        <v>20</v>
      </c>
      <c r="B83" s="3" t="s">
        <v>147</v>
      </c>
      <c r="C83" s="6">
        <v>242417</v>
      </c>
      <c r="D83" s="15"/>
      <c r="E83" s="15"/>
      <c r="F83" s="15"/>
      <c r="G83" s="15"/>
      <c r="H83" s="15"/>
      <c r="I83" s="15"/>
    </row>
    <row r="84" spans="1:9" x14ac:dyDescent="0.25">
      <c r="A84" s="3" t="s">
        <v>20</v>
      </c>
      <c r="B84" s="3" t="s">
        <v>152</v>
      </c>
      <c r="C84" s="6">
        <v>54710</v>
      </c>
      <c r="D84" s="15"/>
      <c r="E84" s="15"/>
      <c r="F84" s="15"/>
      <c r="G84" s="15"/>
      <c r="H84" s="15"/>
      <c r="I84" s="15"/>
    </row>
    <row r="85" spans="1:9" x14ac:dyDescent="0.25">
      <c r="A85" s="3" t="s">
        <v>20</v>
      </c>
      <c r="B85" s="3" t="s">
        <v>149</v>
      </c>
      <c r="C85" s="6">
        <v>101435</v>
      </c>
      <c r="D85" s="15"/>
      <c r="E85" s="15"/>
      <c r="F85" s="15"/>
      <c r="G85" s="15"/>
      <c r="H85" s="15"/>
      <c r="I85" s="15"/>
    </row>
    <row r="86" spans="1:9" x14ac:dyDescent="0.25">
      <c r="A86" s="3" t="s">
        <v>20</v>
      </c>
      <c r="B86" s="3" t="s">
        <v>148</v>
      </c>
      <c r="C86" s="6">
        <v>806594</v>
      </c>
      <c r="D86" s="15"/>
      <c r="E86" s="15"/>
      <c r="F86" s="15"/>
      <c r="G86" s="15"/>
      <c r="H86" s="15"/>
      <c r="I86" s="15"/>
    </row>
    <row r="87" spans="1:9" x14ac:dyDescent="0.25">
      <c r="A87" s="3" t="s">
        <v>20</v>
      </c>
      <c r="B87" s="3" t="s">
        <v>153</v>
      </c>
      <c r="C87" s="6">
        <v>130479</v>
      </c>
      <c r="D87" s="15"/>
      <c r="E87" s="15"/>
      <c r="F87" s="15"/>
      <c r="G87" s="15"/>
      <c r="H87" s="15"/>
      <c r="I87" s="15"/>
    </row>
    <row r="88" spans="1:9" x14ac:dyDescent="0.25">
      <c r="A88" s="3" t="s">
        <v>21</v>
      </c>
      <c r="B88" s="3" t="s">
        <v>147</v>
      </c>
      <c r="C88" s="6">
        <v>206631</v>
      </c>
      <c r="D88" s="15"/>
      <c r="E88" s="15"/>
      <c r="F88" s="15"/>
      <c r="G88" s="15"/>
      <c r="H88" s="15"/>
      <c r="I88" s="15"/>
    </row>
    <row r="89" spans="1:9" x14ac:dyDescent="0.25">
      <c r="A89" s="3" t="s">
        <v>21</v>
      </c>
      <c r="B89" s="3" t="s">
        <v>152</v>
      </c>
      <c r="C89" s="6">
        <v>0</v>
      </c>
      <c r="D89" s="15"/>
      <c r="E89" s="15"/>
      <c r="F89" s="15"/>
      <c r="G89" s="15"/>
      <c r="H89" s="15"/>
      <c r="I89" s="15"/>
    </row>
    <row r="90" spans="1:9" x14ac:dyDescent="0.25">
      <c r="A90" s="3" t="s">
        <v>21</v>
      </c>
      <c r="B90" s="3" t="s">
        <v>149</v>
      </c>
      <c r="C90" s="6">
        <v>108804</v>
      </c>
      <c r="D90" s="15"/>
      <c r="E90" s="15"/>
      <c r="F90" s="15"/>
      <c r="G90" s="15"/>
      <c r="H90" s="15"/>
      <c r="I90" s="15"/>
    </row>
    <row r="91" spans="1:9" x14ac:dyDescent="0.25">
      <c r="A91" s="3" t="s">
        <v>21</v>
      </c>
      <c r="B91" s="3" t="s">
        <v>148</v>
      </c>
      <c r="C91" s="6">
        <v>984936</v>
      </c>
      <c r="D91" s="15"/>
      <c r="E91" s="15"/>
      <c r="F91" s="15"/>
      <c r="G91" s="15"/>
      <c r="H91" s="15"/>
      <c r="I91" s="15"/>
    </row>
    <row r="92" spans="1:9" x14ac:dyDescent="0.25">
      <c r="A92" s="3" t="s">
        <v>21</v>
      </c>
      <c r="B92" s="3" t="s">
        <v>153</v>
      </c>
      <c r="C92" s="6">
        <v>164595</v>
      </c>
      <c r="D92" s="15"/>
      <c r="E92" s="15"/>
      <c r="F92" s="15"/>
      <c r="G92" s="15"/>
      <c r="H92" s="15"/>
      <c r="I92" s="15"/>
    </row>
    <row r="93" spans="1:9" x14ac:dyDescent="0.25">
      <c r="A93" s="3" t="s">
        <v>22</v>
      </c>
      <c r="B93" s="3" t="s">
        <v>147</v>
      </c>
      <c r="C93" s="6">
        <v>136807</v>
      </c>
      <c r="D93" s="15"/>
      <c r="E93" s="15"/>
      <c r="F93" s="15"/>
      <c r="G93" s="15"/>
      <c r="H93" s="15"/>
      <c r="I93" s="15"/>
    </row>
    <row r="94" spans="1:9" x14ac:dyDescent="0.25">
      <c r="A94" s="3" t="s">
        <v>22</v>
      </c>
      <c r="B94" s="3" t="s">
        <v>152</v>
      </c>
      <c r="C94" s="6">
        <v>0</v>
      </c>
      <c r="D94" s="15"/>
      <c r="E94" s="15"/>
      <c r="F94" s="15"/>
      <c r="G94" s="15"/>
      <c r="H94" s="15"/>
      <c r="I94" s="15"/>
    </row>
    <row r="95" spans="1:9" x14ac:dyDescent="0.25">
      <c r="A95" s="3" t="s">
        <v>22</v>
      </c>
      <c r="B95" s="3" t="s">
        <v>148</v>
      </c>
      <c r="C95" s="6">
        <v>625927</v>
      </c>
      <c r="D95" s="15"/>
      <c r="E95" s="15"/>
      <c r="F95" s="15"/>
      <c r="G95" s="15"/>
      <c r="H95" s="15"/>
      <c r="I95" s="15"/>
    </row>
    <row r="96" spans="1:9" x14ac:dyDescent="0.25">
      <c r="A96" s="3" t="s">
        <v>22</v>
      </c>
      <c r="B96" s="3" t="s">
        <v>153</v>
      </c>
      <c r="C96" s="6">
        <v>31056</v>
      </c>
      <c r="D96" s="15"/>
      <c r="E96" s="15"/>
      <c r="F96" s="15"/>
      <c r="G96" s="15"/>
      <c r="H96" s="15"/>
      <c r="I96" s="15"/>
    </row>
    <row r="97" spans="1:9" x14ac:dyDescent="0.25">
      <c r="A97" s="3" t="s">
        <v>23</v>
      </c>
      <c r="B97" s="3" t="s">
        <v>147</v>
      </c>
      <c r="C97" s="6">
        <v>9851</v>
      </c>
      <c r="D97" s="15"/>
      <c r="E97" s="15"/>
      <c r="F97" s="15"/>
      <c r="G97" s="15"/>
      <c r="H97" s="15"/>
      <c r="I97" s="15"/>
    </row>
    <row r="98" spans="1:9" x14ac:dyDescent="0.25">
      <c r="A98" s="3" t="s">
        <v>23</v>
      </c>
      <c r="B98" s="3" t="s">
        <v>152</v>
      </c>
      <c r="C98" s="6">
        <v>0</v>
      </c>
      <c r="D98" s="15"/>
      <c r="E98" s="15"/>
      <c r="F98" s="15"/>
      <c r="G98" s="15"/>
      <c r="H98" s="15"/>
      <c r="I98" s="15"/>
    </row>
    <row r="99" spans="1:9" x14ac:dyDescent="0.25">
      <c r="A99" s="3" t="s">
        <v>23</v>
      </c>
      <c r="B99" s="3" t="s">
        <v>149</v>
      </c>
      <c r="C99" s="6">
        <v>29796</v>
      </c>
      <c r="D99" s="15"/>
      <c r="E99" s="15"/>
      <c r="F99" s="15"/>
      <c r="G99" s="15"/>
      <c r="H99" s="15"/>
      <c r="I99" s="15"/>
    </row>
    <row r="100" spans="1:9" x14ac:dyDescent="0.25">
      <c r="A100" s="3" t="s">
        <v>23</v>
      </c>
      <c r="B100" s="3" t="s">
        <v>148</v>
      </c>
      <c r="C100" s="6">
        <v>211375</v>
      </c>
      <c r="D100" s="15"/>
      <c r="E100" s="15"/>
      <c r="F100" s="15"/>
      <c r="G100" s="15"/>
      <c r="H100" s="15"/>
      <c r="I100" s="15"/>
    </row>
    <row r="101" spans="1:9" x14ac:dyDescent="0.25">
      <c r="A101" s="3" t="s">
        <v>23</v>
      </c>
      <c r="B101" s="3" t="s">
        <v>153</v>
      </c>
      <c r="C101" s="6">
        <v>34126</v>
      </c>
      <c r="D101" s="15"/>
      <c r="E101" s="15"/>
      <c r="F101" s="15"/>
      <c r="G101" s="15"/>
      <c r="H101" s="15"/>
      <c r="I101" s="15"/>
    </row>
    <row r="102" spans="1:9" x14ac:dyDescent="0.25">
      <c r="A102" s="3" t="s">
        <v>51</v>
      </c>
      <c r="B102" s="3" t="s">
        <v>147</v>
      </c>
      <c r="C102" s="6">
        <v>40969</v>
      </c>
      <c r="D102" s="15"/>
      <c r="E102" s="15"/>
      <c r="F102" s="15"/>
      <c r="G102" s="15"/>
      <c r="H102" s="15"/>
      <c r="I102" s="15"/>
    </row>
    <row r="103" spans="1:9" x14ac:dyDescent="0.25">
      <c r="A103" s="3" t="s">
        <v>51</v>
      </c>
      <c r="B103" s="3" t="s">
        <v>152</v>
      </c>
      <c r="C103" s="6">
        <v>0</v>
      </c>
      <c r="D103" s="15"/>
      <c r="E103" s="15"/>
      <c r="F103" s="15"/>
      <c r="G103" s="15"/>
      <c r="H103" s="15"/>
      <c r="I103" s="15"/>
    </row>
    <row r="104" spans="1:9" x14ac:dyDescent="0.25">
      <c r="A104" s="3" t="s">
        <v>130</v>
      </c>
      <c r="B104" s="3" t="s">
        <v>147</v>
      </c>
      <c r="C104" s="6">
        <v>158047</v>
      </c>
      <c r="D104" s="15"/>
      <c r="E104" s="15"/>
      <c r="F104" s="15"/>
      <c r="G104" s="15"/>
      <c r="H104" s="15"/>
      <c r="I104" s="15"/>
    </row>
    <row r="105" spans="1:9" x14ac:dyDescent="0.25">
      <c r="A105" s="3" t="s">
        <v>130</v>
      </c>
      <c r="B105" s="3" t="s">
        <v>152</v>
      </c>
      <c r="C105" s="6">
        <v>0</v>
      </c>
      <c r="D105" s="15"/>
      <c r="E105" s="15"/>
      <c r="F105" s="15"/>
      <c r="G105" s="15"/>
      <c r="H105" s="15"/>
      <c r="I105" s="15"/>
    </row>
    <row r="106" spans="1:9" x14ac:dyDescent="0.25">
      <c r="A106" s="3" t="s">
        <v>130</v>
      </c>
      <c r="B106" s="3" t="s">
        <v>149</v>
      </c>
      <c r="C106" s="6">
        <v>119327</v>
      </c>
      <c r="D106" s="15"/>
      <c r="E106" s="15"/>
      <c r="F106" s="15"/>
      <c r="G106" s="15"/>
      <c r="H106" s="15"/>
      <c r="I106" s="15"/>
    </row>
    <row r="107" spans="1:9" x14ac:dyDescent="0.25">
      <c r="A107" s="3" t="s">
        <v>130</v>
      </c>
      <c r="B107" s="3" t="s">
        <v>148</v>
      </c>
      <c r="C107" s="6">
        <v>1898533</v>
      </c>
      <c r="D107" s="15"/>
      <c r="E107" s="15"/>
      <c r="F107" s="15"/>
      <c r="G107" s="15"/>
      <c r="H107" s="15"/>
      <c r="I107" s="15"/>
    </row>
    <row r="108" spans="1:9" x14ac:dyDescent="0.25">
      <c r="A108" s="3" t="s">
        <v>130</v>
      </c>
      <c r="B108" s="3" t="s">
        <v>153</v>
      </c>
      <c r="C108" s="6">
        <v>105055</v>
      </c>
      <c r="D108" s="15"/>
      <c r="E108" s="15"/>
      <c r="F108" s="15"/>
      <c r="G108" s="15"/>
      <c r="H108" s="15"/>
      <c r="I108" s="15"/>
    </row>
    <row r="109" spans="1:9" x14ac:dyDescent="0.25">
      <c r="A109" s="3" t="s">
        <v>24</v>
      </c>
      <c r="B109" s="3" t="s">
        <v>147</v>
      </c>
      <c r="C109" s="6">
        <v>790</v>
      </c>
      <c r="D109" s="15"/>
      <c r="E109" s="15"/>
      <c r="F109" s="15"/>
      <c r="G109" s="15"/>
      <c r="H109" s="15"/>
      <c r="I109" s="15"/>
    </row>
    <row r="110" spans="1:9" x14ac:dyDescent="0.25">
      <c r="A110" s="3" t="s">
        <v>24</v>
      </c>
      <c r="B110" s="3" t="s">
        <v>152</v>
      </c>
      <c r="C110" s="6">
        <v>0</v>
      </c>
      <c r="D110" s="15"/>
      <c r="E110" s="15"/>
      <c r="F110" s="15"/>
      <c r="G110" s="15"/>
      <c r="H110" s="15"/>
      <c r="I110" s="15"/>
    </row>
    <row r="111" spans="1:9" x14ac:dyDescent="0.25">
      <c r="A111" s="3" t="s">
        <v>24</v>
      </c>
      <c r="B111" s="3" t="s">
        <v>149</v>
      </c>
      <c r="C111" s="6">
        <v>51544</v>
      </c>
      <c r="D111" s="15"/>
      <c r="E111" s="15"/>
      <c r="F111" s="15"/>
      <c r="G111" s="15"/>
      <c r="H111" s="15"/>
      <c r="I111" s="15"/>
    </row>
    <row r="112" spans="1:9" x14ac:dyDescent="0.25">
      <c r="A112" s="3" t="s">
        <v>24</v>
      </c>
      <c r="B112" s="3" t="s">
        <v>148</v>
      </c>
      <c r="C112" s="6">
        <v>98512</v>
      </c>
      <c r="D112" s="15"/>
      <c r="E112" s="15"/>
      <c r="F112" s="15"/>
      <c r="G112" s="15"/>
      <c r="H112" s="15"/>
      <c r="I112" s="15"/>
    </row>
    <row r="113" spans="1:9" x14ac:dyDescent="0.25">
      <c r="A113" s="3" t="s">
        <v>24</v>
      </c>
      <c r="B113" s="3" t="s">
        <v>153</v>
      </c>
      <c r="C113" s="6">
        <v>0</v>
      </c>
      <c r="D113" s="15"/>
      <c r="E113" s="15"/>
      <c r="F113" s="15"/>
      <c r="G113" s="15"/>
      <c r="H113" s="15"/>
      <c r="I113" s="15"/>
    </row>
    <row r="114" spans="1:9" x14ac:dyDescent="0.25">
      <c r="A114" s="3" t="s">
        <v>52</v>
      </c>
      <c r="B114" s="3" t="s">
        <v>147</v>
      </c>
      <c r="C114" s="6">
        <v>207678</v>
      </c>
      <c r="D114" s="15"/>
      <c r="E114" s="15"/>
      <c r="F114" s="15"/>
      <c r="G114" s="15"/>
      <c r="H114" s="15"/>
      <c r="I114" s="15"/>
    </row>
    <row r="115" spans="1:9" x14ac:dyDescent="0.25">
      <c r="A115" s="3" t="s">
        <v>52</v>
      </c>
      <c r="B115" s="3" t="s">
        <v>152</v>
      </c>
      <c r="C115" s="6">
        <v>72076</v>
      </c>
      <c r="D115" s="15"/>
      <c r="E115" s="15"/>
      <c r="F115" s="15"/>
      <c r="G115" s="15"/>
      <c r="H115" s="15"/>
      <c r="I115" s="15"/>
    </row>
    <row r="116" spans="1:9" x14ac:dyDescent="0.25">
      <c r="A116" s="3" t="s">
        <v>25</v>
      </c>
      <c r="B116" s="3" t="s">
        <v>149</v>
      </c>
      <c r="C116" s="6">
        <v>58222</v>
      </c>
      <c r="D116" s="15"/>
      <c r="E116" s="15"/>
      <c r="F116" s="15"/>
      <c r="G116" s="15"/>
      <c r="H116" s="15"/>
      <c r="I116" s="15"/>
    </row>
    <row r="117" spans="1:9" x14ac:dyDescent="0.25">
      <c r="A117" s="3" t="s">
        <v>25</v>
      </c>
      <c r="B117" s="3" t="s">
        <v>148</v>
      </c>
      <c r="C117" s="6">
        <v>158206</v>
      </c>
      <c r="D117" s="15"/>
      <c r="E117" s="15"/>
      <c r="F117" s="15"/>
      <c r="G117" s="15"/>
      <c r="H117" s="15"/>
      <c r="I117" s="15"/>
    </row>
    <row r="118" spans="1:9" x14ac:dyDescent="0.25">
      <c r="A118" s="3" t="s">
        <v>25</v>
      </c>
      <c r="B118" s="3" t="s">
        <v>153</v>
      </c>
      <c r="C118" s="6">
        <v>3887</v>
      </c>
      <c r="D118" s="15"/>
      <c r="E118" s="15"/>
      <c r="F118" s="15"/>
      <c r="G118" s="15"/>
      <c r="H118" s="15"/>
      <c r="I118" s="15"/>
    </row>
    <row r="119" spans="1:9" x14ac:dyDescent="0.25">
      <c r="A119" s="3" t="s">
        <v>128</v>
      </c>
      <c r="B119" s="3" t="s">
        <v>147</v>
      </c>
      <c r="C119" s="6">
        <v>385499</v>
      </c>
      <c r="D119" s="15"/>
      <c r="E119" s="15"/>
      <c r="F119" s="15"/>
      <c r="G119" s="15"/>
      <c r="H119" s="15"/>
      <c r="I119" s="15"/>
    </row>
    <row r="120" spans="1:9" x14ac:dyDescent="0.25">
      <c r="A120" s="3" t="s">
        <v>128</v>
      </c>
      <c r="B120" s="3" t="s">
        <v>152</v>
      </c>
      <c r="C120" s="6">
        <v>0</v>
      </c>
      <c r="D120" s="15"/>
      <c r="E120" s="15"/>
      <c r="F120" s="15"/>
      <c r="G120" s="15"/>
      <c r="H120" s="15"/>
      <c r="I120" s="15"/>
    </row>
    <row r="121" spans="1:9" x14ac:dyDescent="0.25">
      <c r="A121" s="3" t="s">
        <v>27</v>
      </c>
      <c r="B121" s="3" t="s">
        <v>148</v>
      </c>
      <c r="C121" s="6">
        <v>1886114</v>
      </c>
      <c r="D121" s="15"/>
      <c r="E121" s="15"/>
      <c r="F121" s="15"/>
      <c r="G121" s="15"/>
      <c r="H121" s="15"/>
      <c r="I121" s="15"/>
    </row>
    <row r="122" spans="1:9" x14ac:dyDescent="0.25">
      <c r="A122" s="3" t="s">
        <v>27</v>
      </c>
      <c r="B122" s="3" t="s">
        <v>153</v>
      </c>
      <c r="C122" s="6">
        <v>35678</v>
      </c>
      <c r="D122" s="15"/>
      <c r="E122" s="15"/>
      <c r="F122" s="15"/>
      <c r="G122" s="15"/>
      <c r="H122" s="15"/>
      <c r="I122" s="15"/>
    </row>
    <row r="123" spans="1:9" x14ac:dyDescent="0.25">
      <c r="A123" s="3" t="s">
        <v>28</v>
      </c>
      <c r="B123" s="3" t="s">
        <v>147</v>
      </c>
      <c r="C123" s="6">
        <v>43169</v>
      </c>
      <c r="D123" s="15"/>
      <c r="E123" s="15"/>
      <c r="F123" s="15"/>
      <c r="G123" s="15"/>
      <c r="H123" s="15"/>
      <c r="I123" s="15"/>
    </row>
    <row r="124" spans="1:9" x14ac:dyDescent="0.25">
      <c r="A124" s="3" t="s">
        <v>28</v>
      </c>
      <c r="B124" s="3" t="s">
        <v>152</v>
      </c>
      <c r="C124" s="6">
        <v>0</v>
      </c>
      <c r="D124" s="15"/>
      <c r="E124" s="15"/>
      <c r="F124" s="15"/>
      <c r="G124" s="15"/>
      <c r="H124" s="15"/>
      <c r="I124" s="15"/>
    </row>
    <row r="125" spans="1:9" x14ac:dyDescent="0.25">
      <c r="A125" s="3" t="s">
        <v>28</v>
      </c>
      <c r="B125" s="3" t="s">
        <v>148</v>
      </c>
      <c r="C125" s="6">
        <v>230886</v>
      </c>
      <c r="D125" s="15"/>
      <c r="E125" s="15"/>
      <c r="F125" s="15"/>
      <c r="G125" s="15"/>
      <c r="H125" s="15"/>
      <c r="I125" s="15"/>
    </row>
    <row r="126" spans="1:9" x14ac:dyDescent="0.25">
      <c r="A126" s="3" t="s">
        <v>28</v>
      </c>
      <c r="B126" s="3" t="s">
        <v>153</v>
      </c>
      <c r="C126" s="6">
        <v>89926</v>
      </c>
      <c r="D126" s="15"/>
      <c r="E126" s="15"/>
      <c r="F126" s="15"/>
      <c r="G126" s="15"/>
      <c r="H126" s="15"/>
      <c r="I126" s="15"/>
    </row>
    <row r="127" spans="1:9" x14ac:dyDescent="0.25">
      <c r="A127" s="3" t="s">
        <v>29</v>
      </c>
      <c r="B127" s="3" t="s">
        <v>147</v>
      </c>
      <c r="C127" s="6">
        <v>43527</v>
      </c>
      <c r="D127" s="15"/>
      <c r="E127" s="15"/>
      <c r="F127" s="15"/>
      <c r="G127" s="15"/>
      <c r="H127" s="15"/>
      <c r="I127" s="15"/>
    </row>
    <row r="128" spans="1:9" x14ac:dyDescent="0.25">
      <c r="A128" s="3" t="s">
        <v>29</v>
      </c>
      <c r="B128" s="3" t="s">
        <v>152</v>
      </c>
      <c r="C128" s="6">
        <v>0</v>
      </c>
      <c r="D128" s="15"/>
      <c r="E128" s="15"/>
      <c r="F128" s="15"/>
      <c r="G128" s="15"/>
      <c r="H128" s="15"/>
      <c r="I128" s="15"/>
    </row>
    <row r="129" spans="1:9" x14ac:dyDescent="0.25">
      <c r="A129" s="3" t="s">
        <v>29</v>
      </c>
      <c r="B129" s="3" t="s">
        <v>149</v>
      </c>
      <c r="C129" s="6">
        <v>7616</v>
      </c>
      <c r="D129" s="15"/>
      <c r="E129" s="15"/>
      <c r="F129" s="15"/>
      <c r="G129" s="15"/>
      <c r="H129" s="15"/>
      <c r="I129" s="15"/>
    </row>
    <row r="130" spans="1:9" x14ac:dyDescent="0.25">
      <c r="A130" s="3" t="s">
        <v>29</v>
      </c>
      <c r="B130" s="3" t="s">
        <v>148</v>
      </c>
      <c r="C130" s="6">
        <v>77074</v>
      </c>
      <c r="D130" s="15"/>
      <c r="E130" s="15"/>
      <c r="F130" s="15"/>
      <c r="G130" s="15"/>
      <c r="H130" s="15"/>
      <c r="I130" s="15"/>
    </row>
    <row r="131" spans="1:9" x14ac:dyDescent="0.25">
      <c r="A131" s="3" t="s">
        <v>29</v>
      </c>
      <c r="B131" s="3" t="s">
        <v>153</v>
      </c>
      <c r="C131" s="6">
        <v>7647</v>
      </c>
      <c r="D131" s="15"/>
      <c r="E131" s="15"/>
      <c r="F131" s="15"/>
      <c r="G131" s="15"/>
      <c r="H131" s="15"/>
      <c r="I131" s="15"/>
    </row>
    <row r="132" spans="1:9" x14ac:dyDescent="0.25">
      <c r="A132" s="3" t="s">
        <v>53</v>
      </c>
      <c r="B132" s="3" t="s">
        <v>149</v>
      </c>
      <c r="C132" s="6">
        <v>95535</v>
      </c>
      <c r="D132" s="15"/>
      <c r="E132" s="15"/>
      <c r="F132" s="15"/>
      <c r="G132" s="15"/>
      <c r="H132" s="15"/>
      <c r="I132" s="15"/>
    </row>
    <row r="133" spans="1:9" x14ac:dyDescent="0.25">
      <c r="A133" s="3" t="s">
        <v>140</v>
      </c>
      <c r="B133" s="3" t="s">
        <v>148</v>
      </c>
      <c r="C133" s="6">
        <v>1148385</v>
      </c>
      <c r="D133" s="15"/>
      <c r="E133" s="15"/>
      <c r="F133" s="15"/>
      <c r="G133" s="15"/>
      <c r="H133" s="15"/>
      <c r="I133" s="15"/>
    </row>
    <row r="134" spans="1:9" x14ac:dyDescent="0.25">
      <c r="A134" s="3" t="s">
        <v>140</v>
      </c>
      <c r="B134" s="3" t="s">
        <v>153</v>
      </c>
      <c r="C134" s="6">
        <v>29212</v>
      </c>
      <c r="D134" s="15"/>
      <c r="E134" s="15"/>
      <c r="F134" s="15"/>
      <c r="G134" s="15"/>
      <c r="H134" s="15"/>
      <c r="I134" s="15"/>
    </row>
    <row r="135" spans="1:9" x14ac:dyDescent="0.25">
      <c r="A135" s="3" t="s">
        <v>30</v>
      </c>
      <c r="B135" s="3" t="s">
        <v>147</v>
      </c>
      <c r="C135" s="6">
        <v>31458</v>
      </c>
      <c r="D135" s="15"/>
      <c r="E135" s="15"/>
      <c r="F135" s="15"/>
      <c r="G135" s="15"/>
      <c r="H135" s="15"/>
      <c r="I135" s="15"/>
    </row>
    <row r="136" spans="1:9" x14ac:dyDescent="0.25">
      <c r="A136" s="3" t="s">
        <v>30</v>
      </c>
      <c r="B136" s="3" t="s">
        <v>152</v>
      </c>
      <c r="C136" s="6">
        <v>0</v>
      </c>
      <c r="D136" s="15"/>
      <c r="E136" s="15"/>
      <c r="F136" s="15"/>
      <c r="G136" s="15"/>
      <c r="H136" s="15"/>
      <c r="I136" s="15"/>
    </row>
    <row r="137" spans="1:9" x14ac:dyDescent="0.25">
      <c r="A137" s="3" t="s">
        <v>30</v>
      </c>
      <c r="B137" s="3" t="s">
        <v>148</v>
      </c>
      <c r="C137" s="6">
        <v>378877</v>
      </c>
      <c r="D137" s="15"/>
      <c r="E137" s="15"/>
      <c r="F137" s="15"/>
      <c r="G137" s="15"/>
      <c r="H137" s="15"/>
      <c r="I137" s="15"/>
    </row>
    <row r="138" spans="1:9" x14ac:dyDescent="0.25">
      <c r="A138" s="3" t="s">
        <v>30</v>
      </c>
      <c r="B138" s="3" t="s">
        <v>153</v>
      </c>
      <c r="C138" s="6">
        <v>41391</v>
      </c>
      <c r="D138" s="15"/>
      <c r="E138" s="15"/>
      <c r="F138" s="15"/>
      <c r="G138" s="15"/>
      <c r="H138" s="15"/>
      <c r="I138" s="15"/>
    </row>
    <row r="139" spans="1:9" x14ac:dyDescent="0.25">
      <c r="A139" s="3" t="s">
        <v>54</v>
      </c>
      <c r="B139" s="3" t="s">
        <v>147</v>
      </c>
      <c r="C139" s="6">
        <v>168984</v>
      </c>
      <c r="D139" s="15"/>
      <c r="E139" s="15"/>
      <c r="F139" s="15"/>
      <c r="G139" s="15"/>
      <c r="H139" s="15"/>
      <c r="I139" s="15"/>
    </row>
    <row r="140" spans="1:9" x14ac:dyDescent="0.25">
      <c r="A140" s="3" t="s">
        <v>54</v>
      </c>
      <c r="B140" s="3" t="s">
        <v>152</v>
      </c>
      <c r="C140" s="6">
        <v>0</v>
      </c>
      <c r="D140" s="15"/>
      <c r="E140" s="15"/>
      <c r="F140" s="15"/>
      <c r="G140" s="15"/>
      <c r="H140" s="15"/>
      <c r="I140" s="15"/>
    </row>
    <row r="141" spans="1:9" x14ac:dyDescent="0.25">
      <c r="A141" s="3" t="s">
        <v>31</v>
      </c>
      <c r="B141" s="3" t="s">
        <v>147</v>
      </c>
      <c r="C141" s="6">
        <v>1463</v>
      </c>
      <c r="D141" s="15"/>
      <c r="E141" s="15"/>
      <c r="F141" s="15"/>
      <c r="G141" s="15"/>
      <c r="H141" s="15"/>
      <c r="I141" s="15"/>
    </row>
    <row r="142" spans="1:9" x14ac:dyDescent="0.25">
      <c r="A142" s="3" t="s">
        <v>31</v>
      </c>
      <c r="B142" s="3" t="s">
        <v>152</v>
      </c>
      <c r="C142" s="6">
        <v>0</v>
      </c>
      <c r="D142" s="15"/>
      <c r="E142" s="15"/>
      <c r="F142" s="15"/>
      <c r="G142" s="15"/>
      <c r="H142" s="15"/>
      <c r="I142" s="15"/>
    </row>
    <row r="143" spans="1:9" x14ac:dyDescent="0.25">
      <c r="A143" s="3" t="s">
        <v>31</v>
      </c>
      <c r="B143" s="3" t="s">
        <v>149</v>
      </c>
      <c r="C143" s="6">
        <v>33170</v>
      </c>
      <c r="D143" s="15"/>
      <c r="E143" s="15"/>
      <c r="F143" s="15"/>
      <c r="G143" s="15"/>
      <c r="H143" s="15"/>
      <c r="I143" s="15"/>
    </row>
    <row r="144" spans="1:9" x14ac:dyDescent="0.25">
      <c r="A144" s="3" t="s">
        <v>31</v>
      </c>
      <c r="B144" s="3" t="s">
        <v>148</v>
      </c>
      <c r="C144" s="6">
        <v>131738</v>
      </c>
      <c r="D144" s="15"/>
      <c r="E144" s="15"/>
      <c r="F144" s="15"/>
      <c r="G144" s="15"/>
      <c r="H144" s="15"/>
      <c r="I144" s="15"/>
    </row>
    <row r="145" spans="1:9" x14ac:dyDescent="0.25">
      <c r="A145" s="3" t="s">
        <v>31</v>
      </c>
      <c r="B145" s="3" t="s">
        <v>153</v>
      </c>
      <c r="C145" s="6">
        <v>19186</v>
      </c>
      <c r="D145" s="15"/>
      <c r="E145" s="15"/>
      <c r="F145" s="15"/>
      <c r="G145" s="15"/>
      <c r="H145" s="15"/>
      <c r="I145" s="15"/>
    </row>
    <row r="146" spans="1:9" x14ac:dyDescent="0.25">
      <c r="A146" s="3" t="s">
        <v>32</v>
      </c>
      <c r="B146" s="3" t="s">
        <v>147</v>
      </c>
      <c r="C146" s="6">
        <v>247815</v>
      </c>
      <c r="D146" s="15"/>
      <c r="E146" s="15"/>
      <c r="F146" s="15"/>
      <c r="G146" s="15"/>
      <c r="H146" s="15"/>
      <c r="I146" s="15"/>
    </row>
    <row r="147" spans="1:9" x14ac:dyDescent="0.25">
      <c r="A147" s="3" t="s">
        <v>32</v>
      </c>
      <c r="B147" s="3" t="s">
        <v>152</v>
      </c>
      <c r="C147" s="6">
        <v>77527</v>
      </c>
      <c r="D147" s="15"/>
      <c r="E147" s="15"/>
      <c r="F147" s="15"/>
      <c r="G147" s="15"/>
      <c r="H147" s="15"/>
      <c r="I147" s="15"/>
    </row>
    <row r="148" spans="1:9" x14ac:dyDescent="0.25">
      <c r="A148" s="3" t="s">
        <v>32</v>
      </c>
      <c r="B148" s="3" t="s">
        <v>149</v>
      </c>
      <c r="C148" s="6">
        <v>276799</v>
      </c>
      <c r="D148" s="15"/>
      <c r="E148" s="15"/>
      <c r="F148" s="15"/>
      <c r="G148" s="15"/>
      <c r="H148" s="15"/>
      <c r="I148" s="15"/>
    </row>
    <row r="149" spans="1:9" x14ac:dyDescent="0.25">
      <c r="A149" s="3" t="s">
        <v>32</v>
      </c>
      <c r="B149" s="3" t="s">
        <v>148</v>
      </c>
      <c r="C149" s="6">
        <v>838760</v>
      </c>
      <c r="D149" s="15"/>
      <c r="E149" s="15"/>
      <c r="F149" s="15"/>
      <c r="G149" s="15"/>
      <c r="H149" s="15"/>
      <c r="I149" s="15"/>
    </row>
    <row r="150" spans="1:9" x14ac:dyDescent="0.25">
      <c r="A150" s="3" t="s">
        <v>32</v>
      </c>
      <c r="B150" s="3" t="s">
        <v>153</v>
      </c>
      <c r="C150" s="6">
        <v>61027</v>
      </c>
      <c r="D150" s="15"/>
      <c r="E150" s="15"/>
      <c r="F150" s="15"/>
      <c r="G150" s="15"/>
      <c r="H150" s="15"/>
      <c r="I150" s="15"/>
    </row>
    <row r="151" spans="1:9" x14ac:dyDescent="0.25">
      <c r="A151" s="3" t="s">
        <v>120</v>
      </c>
      <c r="B151" s="3" t="s">
        <v>147</v>
      </c>
      <c r="C151" s="6">
        <v>90586</v>
      </c>
      <c r="D151" s="15"/>
      <c r="E151" s="15"/>
      <c r="F151" s="15"/>
      <c r="G151" s="15"/>
      <c r="H151" s="15"/>
      <c r="I151" s="15"/>
    </row>
    <row r="152" spans="1:9" x14ac:dyDescent="0.25">
      <c r="A152" s="3" t="s">
        <v>120</v>
      </c>
      <c r="B152" s="3" t="s">
        <v>152</v>
      </c>
      <c r="C152" s="6">
        <v>18243</v>
      </c>
      <c r="D152" s="15"/>
      <c r="E152" s="15"/>
      <c r="F152" s="15"/>
      <c r="G152" s="15"/>
      <c r="H152" s="15"/>
      <c r="I152" s="15"/>
    </row>
    <row r="153" spans="1:9" x14ac:dyDescent="0.25">
      <c r="A153" s="3" t="s">
        <v>120</v>
      </c>
      <c r="B153" s="3" t="s">
        <v>149</v>
      </c>
      <c r="C153" s="6">
        <v>44023</v>
      </c>
      <c r="D153" s="15"/>
      <c r="E153" s="15"/>
      <c r="F153" s="15"/>
      <c r="G153" s="15"/>
      <c r="H153" s="15"/>
      <c r="I153" s="15"/>
    </row>
    <row r="154" spans="1:9" x14ac:dyDescent="0.25">
      <c r="A154" s="3" t="s">
        <v>120</v>
      </c>
      <c r="B154" s="3" t="s">
        <v>148</v>
      </c>
      <c r="C154" s="6">
        <v>276567</v>
      </c>
      <c r="D154" s="15"/>
      <c r="E154" s="15"/>
      <c r="F154" s="15"/>
      <c r="G154" s="15"/>
      <c r="H154" s="15"/>
      <c r="I154" s="15"/>
    </row>
    <row r="155" spans="1:9" x14ac:dyDescent="0.25">
      <c r="A155" s="3" t="s">
        <v>120</v>
      </c>
      <c r="B155" s="3" t="s">
        <v>153</v>
      </c>
      <c r="C155" s="6">
        <v>72932</v>
      </c>
      <c r="D155" s="15"/>
      <c r="E155" s="15"/>
      <c r="F155" s="15"/>
      <c r="G155" s="15"/>
      <c r="H155" s="15"/>
      <c r="I155" s="15"/>
    </row>
    <row r="156" spans="1:9" x14ac:dyDescent="0.25">
      <c r="A156" s="3" t="s">
        <v>55</v>
      </c>
      <c r="B156" s="3" t="s">
        <v>147</v>
      </c>
      <c r="C156" s="6">
        <v>148666</v>
      </c>
      <c r="D156" s="15"/>
      <c r="E156" s="15"/>
      <c r="F156" s="15"/>
      <c r="G156" s="15"/>
      <c r="H156" s="15"/>
      <c r="I156" s="15"/>
    </row>
    <row r="157" spans="1:9" x14ac:dyDescent="0.25">
      <c r="A157" s="3" t="s">
        <v>55</v>
      </c>
      <c r="B157" s="3" t="s">
        <v>152</v>
      </c>
      <c r="C157" s="6">
        <v>1073</v>
      </c>
      <c r="D157" s="15"/>
      <c r="E157" s="15"/>
      <c r="F157" s="15"/>
      <c r="G157" s="15"/>
      <c r="H157" s="15"/>
      <c r="I157" s="15"/>
    </row>
    <row r="158" spans="1:9" x14ac:dyDescent="0.25">
      <c r="A158" s="3" t="s">
        <v>55</v>
      </c>
      <c r="B158" s="3" t="s">
        <v>149</v>
      </c>
      <c r="C158" s="6">
        <v>62086</v>
      </c>
      <c r="D158" s="15"/>
      <c r="E158" s="15"/>
      <c r="F158" s="15"/>
      <c r="G158" s="15"/>
      <c r="H158" s="15"/>
      <c r="I158" s="15"/>
    </row>
    <row r="159" spans="1:9" x14ac:dyDescent="0.25">
      <c r="A159" s="3" t="s">
        <v>33</v>
      </c>
      <c r="B159" s="3" t="s">
        <v>147</v>
      </c>
      <c r="C159" s="6">
        <v>271033</v>
      </c>
      <c r="D159" s="15"/>
      <c r="E159" s="15"/>
      <c r="F159" s="15"/>
      <c r="G159" s="15"/>
      <c r="H159" s="15"/>
      <c r="I159" s="15"/>
    </row>
    <row r="160" spans="1:9" x14ac:dyDescent="0.25">
      <c r="A160" s="3" t="s">
        <v>33</v>
      </c>
      <c r="B160" s="3" t="s">
        <v>152</v>
      </c>
      <c r="C160" s="6">
        <v>0</v>
      </c>
      <c r="D160" s="15"/>
      <c r="E160" s="15"/>
      <c r="F160" s="15"/>
      <c r="G160" s="15"/>
      <c r="H160" s="15"/>
      <c r="I160" s="15"/>
    </row>
    <row r="161" spans="1:9" x14ac:dyDescent="0.25">
      <c r="A161" s="3" t="s">
        <v>33</v>
      </c>
      <c r="B161" s="3" t="s">
        <v>149</v>
      </c>
      <c r="C161" s="6">
        <v>152855</v>
      </c>
      <c r="D161" s="15"/>
      <c r="E161" s="15"/>
      <c r="F161" s="15"/>
      <c r="G161" s="15"/>
      <c r="H161" s="15"/>
      <c r="I161" s="15"/>
    </row>
    <row r="162" spans="1:9" x14ac:dyDescent="0.25">
      <c r="A162" s="3" t="s">
        <v>33</v>
      </c>
      <c r="B162" s="3" t="s">
        <v>148</v>
      </c>
      <c r="C162" s="6">
        <v>1180761</v>
      </c>
      <c r="D162" s="15"/>
      <c r="E162" s="15"/>
      <c r="F162" s="15"/>
      <c r="G162" s="15"/>
      <c r="H162" s="15"/>
      <c r="I162" s="15"/>
    </row>
    <row r="163" spans="1:9" x14ac:dyDescent="0.25">
      <c r="A163" s="3" t="s">
        <v>33</v>
      </c>
      <c r="B163" s="3" t="s">
        <v>153</v>
      </c>
      <c r="C163" s="6">
        <v>248648</v>
      </c>
      <c r="D163" s="15"/>
      <c r="E163" s="15"/>
      <c r="F163" s="15"/>
      <c r="G163" s="15"/>
      <c r="H163" s="15"/>
      <c r="I163" s="15"/>
    </row>
    <row r="164" spans="1:9" x14ac:dyDescent="0.25">
      <c r="A164" s="3" t="s">
        <v>127</v>
      </c>
      <c r="B164" s="3" t="s">
        <v>147</v>
      </c>
      <c r="C164" s="6">
        <v>31765</v>
      </c>
      <c r="D164" s="15"/>
      <c r="E164" s="15"/>
      <c r="F164" s="15"/>
      <c r="G164" s="15"/>
      <c r="H164" s="15"/>
      <c r="I164" s="15"/>
    </row>
    <row r="165" spans="1:9" x14ac:dyDescent="0.25">
      <c r="A165" s="3" t="s">
        <v>127</v>
      </c>
      <c r="B165" s="3" t="s">
        <v>152</v>
      </c>
      <c r="C165" s="6">
        <v>0</v>
      </c>
      <c r="D165" s="15"/>
      <c r="E165" s="15"/>
      <c r="F165" s="15"/>
      <c r="G165" s="15"/>
      <c r="H165" s="15"/>
      <c r="I165" s="15"/>
    </row>
    <row r="166" spans="1:9" x14ac:dyDescent="0.25">
      <c r="A166" s="3" t="s">
        <v>127</v>
      </c>
      <c r="B166" s="3" t="s">
        <v>148</v>
      </c>
      <c r="C166" s="6">
        <v>816168</v>
      </c>
      <c r="D166" s="15"/>
      <c r="E166" s="15"/>
      <c r="F166" s="15"/>
      <c r="G166" s="15"/>
      <c r="H166" s="15"/>
      <c r="I166" s="15"/>
    </row>
    <row r="167" spans="1:9" x14ac:dyDescent="0.25">
      <c r="A167" s="3" t="s">
        <v>127</v>
      </c>
      <c r="B167" s="3" t="s">
        <v>153</v>
      </c>
      <c r="C167" s="6">
        <v>15895</v>
      </c>
      <c r="D167" s="15"/>
      <c r="E167" s="15"/>
      <c r="F167" s="15"/>
      <c r="G167" s="15"/>
      <c r="H167" s="15"/>
      <c r="I167" s="15"/>
    </row>
    <row r="168" spans="1:9" x14ac:dyDescent="0.25">
      <c r="A168" s="3" t="s">
        <v>34</v>
      </c>
      <c r="B168" s="3" t="s">
        <v>147</v>
      </c>
      <c r="C168" s="6">
        <v>323006</v>
      </c>
      <c r="D168" s="15"/>
      <c r="E168" s="15"/>
      <c r="F168" s="15"/>
      <c r="G168" s="15"/>
      <c r="H168" s="15"/>
      <c r="I168" s="15"/>
    </row>
    <row r="169" spans="1:9" x14ac:dyDescent="0.25">
      <c r="A169" s="3" t="s">
        <v>34</v>
      </c>
      <c r="B169" s="3" t="s">
        <v>152</v>
      </c>
      <c r="C169" s="6">
        <v>0</v>
      </c>
      <c r="D169" s="15"/>
      <c r="E169" s="15"/>
      <c r="F169" s="15"/>
      <c r="G169" s="15"/>
      <c r="H169" s="15"/>
      <c r="I169" s="15"/>
    </row>
    <row r="170" spans="1:9" x14ac:dyDescent="0.25">
      <c r="A170" s="3" t="s">
        <v>34</v>
      </c>
      <c r="B170" s="3" t="s">
        <v>148</v>
      </c>
      <c r="C170" s="6">
        <v>4023823</v>
      </c>
      <c r="D170" s="15"/>
      <c r="E170" s="15"/>
      <c r="F170" s="15"/>
      <c r="G170" s="15"/>
      <c r="H170" s="15"/>
      <c r="I170" s="15"/>
    </row>
    <row r="171" spans="1:9" x14ac:dyDescent="0.25">
      <c r="A171" s="3" t="s">
        <v>34</v>
      </c>
      <c r="B171" s="3" t="s">
        <v>153</v>
      </c>
      <c r="C171" s="6">
        <v>417021</v>
      </c>
      <c r="D171" s="15"/>
      <c r="E171" s="15"/>
      <c r="F171" s="15"/>
      <c r="G171" s="15"/>
      <c r="H171" s="15"/>
      <c r="I171" s="15"/>
    </row>
    <row r="172" spans="1:9" x14ac:dyDescent="0.25">
      <c r="A172" s="3" t="s">
        <v>37</v>
      </c>
      <c r="B172" s="3" t="s">
        <v>147</v>
      </c>
      <c r="C172" s="6">
        <v>32682</v>
      </c>
      <c r="D172" s="15"/>
      <c r="E172" s="15"/>
      <c r="F172" s="15"/>
      <c r="G172" s="15"/>
      <c r="H172" s="15"/>
      <c r="I172" s="15"/>
    </row>
    <row r="173" spans="1:9" x14ac:dyDescent="0.25">
      <c r="A173" s="3" t="s">
        <v>37</v>
      </c>
      <c r="B173" s="3" t="s">
        <v>152</v>
      </c>
      <c r="C173" s="6">
        <v>0</v>
      </c>
      <c r="D173" s="15"/>
      <c r="E173" s="15"/>
      <c r="F173" s="15"/>
      <c r="G173" s="15"/>
      <c r="H173" s="15"/>
      <c r="I173" s="15"/>
    </row>
    <row r="174" spans="1:9" x14ac:dyDescent="0.25">
      <c r="A174" s="3" t="s">
        <v>37</v>
      </c>
      <c r="B174" s="3" t="s">
        <v>148</v>
      </c>
      <c r="C174" s="6">
        <v>1432423</v>
      </c>
      <c r="D174" s="15"/>
      <c r="E174" s="15"/>
      <c r="F174" s="15"/>
      <c r="G174" s="15"/>
      <c r="H174" s="15"/>
      <c r="I174" s="15"/>
    </row>
    <row r="175" spans="1:9" x14ac:dyDescent="0.25">
      <c r="A175" s="3" t="s">
        <v>37</v>
      </c>
      <c r="B175" s="3" t="s">
        <v>153</v>
      </c>
      <c r="C175" s="6">
        <v>22649</v>
      </c>
      <c r="D175" s="15"/>
      <c r="E175" s="15"/>
      <c r="F175" s="15"/>
      <c r="G175" s="15"/>
      <c r="H175" s="15"/>
      <c r="I175" s="15"/>
    </row>
    <row r="176" spans="1:9" x14ac:dyDescent="0.25">
      <c r="A176" s="3" t="s">
        <v>132</v>
      </c>
      <c r="B176" s="3" t="s">
        <v>147</v>
      </c>
      <c r="C176" s="6">
        <v>96810</v>
      </c>
      <c r="D176" s="15"/>
      <c r="E176" s="15"/>
      <c r="F176" s="15"/>
      <c r="G176" s="15"/>
      <c r="H176" s="15"/>
      <c r="I176" s="15"/>
    </row>
    <row r="177" spans="1:9" x14ac:dyDescent="0.25">
      <c r="A177" s="3" t="s">
        <v>132</v>
      </c>
      <c r="B177" s="3" t="s">
        <v>152</v>
      </c>
      <c r="C177" s="6">
        <v>0</v>
      </c>
      <c r="D177" s="15"/>
      <c r="E177" s="15"/>
      <c r="F177" s="15"/>
      <c r="G177" s="15"/>
      <c r="H177" s="15"/>
      <c r="I177" s="15"/>
    </row>
    <row r="178" spans="1:9" x14ac:dyDescent="0.25">
      <c r="A178" s="3" t="s">
        <v>132</v>
      </c>
      <c r="B178" s="3" t="s">
        <v>149</v>
      </c>
      <c r="C178" s="6">
        <v>141019</v>
      </c>
      <c r="D178" s="15"/>
      <c r="E178" s="15"/>
      <c r="F178" s="15"/>
      <c r="G178" s="15"/>
      <c r="H178" s="15"/>
      <c r="I178" s="15"/>
    </row>
    <row r="179" spans="1:9" x14ac:dyDescent="0.25">
      <c r="A179" s="3" t="s">
        <v>132</v>
      </c>
      <c r="B179" s="3" t="s">
        <v>148</v>
      </c>
      <c r="C179" s="6">
        <v>536242</v>
      </c>
      <c r="D179" s="15"/>
      <c r="E179" s="15"/>
      <c r="F179" s="15"/>
      <c r="G179" s="15"/>
      <c r="H179" s="15"/>
      <c r="I179" s="15"/>
    </row>
    <row r="180" spans="1:9" x14ac:dyDescent="0.25">
      <c r="A180" s="3" t="s">
        <v>132</v>
      </c>
      <c r="B180" s="3" t="s">
        <v>153</v>
      </c>
      <c r="C180" s="6">
        <v>53756</v>
      </c>
      <c r="D180" s="15"/>
      <c r="E180" s="15"/>
      <c r="F180" s="15"/>
      <c r="G180" s="15"/>
      <c r="H180" s="15"/>
      <c r="I180" s="15"/>
    </row>
    <row r="181" spans="1:9" x14ac:dyDescent="0.25">
      <c r="A181" s="3" t="s">
        <v>56</v>
      </c>
      <c r="B181" s="3" t="s">
        <v>147</v>
      </c>
      <c r="C181" s="6">
        <v>0</v>
      </c>
      <c r="D181" s="15"/>
      <c r="E181" s="15"/>
      <c r="F181" s="15"/>
      <c r="G181" s="15"/>
      <c r="H181" s="15"/>
      <c r="I181" s="15"/>
    </row>
    <row r="182" spans="1:9" x14ac:dyDescent="0.25">
      <c r="A182" s="3" t="s">
        <v>56</v>
      </c>
      <c r="B182" s="3" t="s">
        <v>152</v>
      </c>
      <c r="C182" s="6">
        <v>0</v>
      </c>
      <c r="D182" s="15"/>
      <c r="E182" s="15"/>
      <c r="F182" s="15"/>
      <c r="G182" s="15"/>
      <c r="H182" s="15"/>
      <c r="I182" s="15"/>
    </row>
    <row r="183" spans="1:9" x14ac:dyDescent="0.25">
      <c r="A183" s="3" t="s">
        <v>139</v>
      </c>
      <c r="B183" s="3" t="s">
        <v>148</v>
      </c>
      <c r="C183" s="6">
        <v>726062</v>
      </c>
      <c r="D183" s="15"/>
      <c r="E183" s="15"/>
      <c r="F183" s="15"/>
      <c r="G183" s="15"/>
      <c r="H183" s="15"/>
      <c r="I183" s="15"/>
    </row>
    <row r="184" spans="1:9" x14ac:dyDescent="0.25">
      <c r="A184" s="3" t="s">
        <v>139</v>
      </c>
      <c r="B184" s="3" t="s">
        <v>153</v>
      </c>
      <c r="C184" s="6">
        <v>115503</v>
      </c>
      <c r="D184" s="15"/>
      <c r="E184" s="15"/>
      <c r="F184" s="15"/>
      <c r="G184" s="15"/>
      <c r="H184" s="15"/>
      <c r="I184" s="15"/>
    </row>
    <row r="185" spans="1:9" x14ac:dyDescent="0.25">
      <c r="A185" s="3" t="s">
        <v>137</v>
      </c>
      <c r="B185" s="3" t="s">
        <v>149</v>
      </c>
      <c r="C185" s="6">
        <v>1217838</v>
      </c>
      <c r="D185" s="15"/>
      <c r="E185" s="15"/>
      <c r="F185" s="15"/>
      <c r="G185" s="15"/>
      <c r="H185" s="15"/>
      <c r="I185" s="15"/>
    </row>
    <row r="186" spans="1:9" x14ac:dyDescent="0.25">
      <c r="A186" s="3" t="s">
        <v>38</v>
      </c>
      <c r="B186" s="3" t="s">
        <v>147</v>
      </c>
      <c r="C186" s="6">
        <v>38128</v>
      </c>
      <c r="D186" s="15"/>
      <c r="E186" s="15"/>
      <c r="F186" s="15"/>
      <c r="G186" s="15"/>
      <c r="H186" s="15"/>
      <c r="I186" s="15"/>
    </row>
    <row r="187" spans="1:9" x14ac:dyDescent="0.25">
      <c r="A187" s="3" t="s">
        <v>38</v>
      </c>
      <c r="B187" s="3" t="s">
        <v>152</v>
      </c>
      <c r="C187" s="6">
        <v>0</v>
      </c>
      <c r="D187" s="15"/>
      <c r="E187" s="15"/>
      <c r="F187" s="15"/>
      <c r="G187" s="15"/>
      <c r="H187" s="15"/>
      <c r="I187" s="15"/>
    </row>
    <row r="188" spans="1:9" x14ac:dyDescent="0.25">
      <c r="A188" s="3" t="s">
        <v>38</v>
      </c>
      <c r="B188" s="3" t="s">
        <v>149</v>
      </c>
      <c r="C188" s="6">
        <v>154954</v>
      </c>
      <c r="D188" s="15"/>
      <c r="E188" s="15"/>
      <c r="F188" s="15"/>
      <c r="G188" s="15"/>
      <c r="H188" s="15"/>
      <c r="I188" s="15"/>
    </row>
    <row r="189" spans="1:9" x14ac:dyDescent="0.25">
      <c r="A189" s="3" t="s">
        <v>38</v>
      </c>
      <c r="B189" s="3" t="s">
        <v>148</v>
      </c>
      <c r="C189" s="6">
        <v>722780</v>
      </c>
      <c r="D189" s="15"/>
      <c r="E189" s="15"/>
      <c r="F189" s="15"/>
      <c r="G189" s="15"/>
      <c r="H189" s="15"/>
      <c r="I189" s="15"/>
    </row>
    <row r="190" spans="1:9" x14ac:dyDescent="0.25">
      <c r="A190" s="3" t="s">
        <v>38</v>
      </c>
      <c r="B190" s="3" t="s">
        <v>153</v>
      </c>
      <c r="C190" s="6">
        <v>82494</v>
      </c>
      <c r="D190" s="15"/>
      <c r="E190" s="15"/>
      <c r="F190" s="15"/>
      <c r="G190" s="15"/>
      <c r="H190" s="15"/>
      <c r="I190" s="15"/>
    </row>
    <row r="191" spans="1:9" x14ac:dyDescent="0.25">
      <c r="A191" s="3" t="s">
        <v>57</v>
      </c>
      <c r="B191" s="3" t="s">
        <v>147</v>
      </c>
      <c r="C191" s="6">
        <v>239690</v>
      </c>
      <c r="D191" s="15"/>
      <c r="E191" s="15"/>
      <c r="F191" s="15"/>
      <c r="G191" s="15"/>
      <c r="H191" s="15"/>
      <c r="I191" s="15"/>
    </row>
    <row r="192" spans="1:9" x14ac:dyDescent="0.25">
      <c r="A192" s="3" t="s">
        <v>57</v>
      </c>
      <c r="B192" s="3" t="s">
        <v>152</v>
      </c>
      <c r="C192" s="6">
        <v>0</v>
      </c>
      <c r="D192" s="15"/>
      <c r="E192" s="15"/>
      <c r="F192" s="15"/>
      <c r="G192" s="15"/>
      <c r="H192" s="15"/>
      <c r="I192" s="15"/>
    </row>
    <row r="193" spans="1:9" x14ac:dyDescent="0.25">
      <c r="A193" s="3" t="s">
        <v>39</v>
      </c>
      <c r="B193" s="3" t="s">
        <v>147</v>
      </c>
      <c r="C193" s="6">
        <v>117126</v>
      </c>
      <c r="D193" s="15"/>
      <c r="E193" s="15"/>
      <c r="F193" s="15"/>
      <c r="G193" s="15"/>
      <c r="H193" s="15"/>
      <c r="I193" s="15"/>
    </row>
    <row r="194" spans="1:9" x14ac:dyDescent="0.25">
      <c r="A194" s="3" t="s">
        <v>39</v>
      </c>
      <c r="B194" s="3" t="s">
        <v>152</v>
      </c>
      <c r="C194" s="6">
        <v>0</v>
      </c>
      <c r="D194" s="15"/>
      <c r="E194" s="15"/>
      <c r="F194" s="15"/>
      <c r="G194" s="15"/>
      <c r="H194" s="15"/>
      <c r="I194" s="15"/>
    </row>
    <row r="195" spans="1:9" x14ac:dyDescent="0.25">
      <c r="A195" s="3" t="s">
        <v>39</v>
      </c>
      <c r="B195" s="3" t="s">
        <v>148</v>
      </c>
      <c r="C195" s="6">
        <v>1419720</v>
      </c>
      <c r="D195" s="15"/>
      <c r="E195" s="15"/>
      <c r="F195" s="15"/>
      <c r="G195" s="15"/>
      <c r="H195" s="15"/>
      <c r="I195" s="15"/>
    </row>
    <row r="196" spans="1:9" x14ac:dyDescent="0.25">
      <c r="A196" s="3" t="s">
        <v>39</v>
      </c>
      <c r="B196" s="3" t="s">
        <v>153</v>
      </c>
      <c r="C196" s="6">
        <v>247577</v>
      </c>
      <c r="D196" s="15"/>
      <c r="E196" s="15"/>
      <c r="F196" s="15"/>
      <c r="G196" s="15"/>
      <c r="H196" s="15"/>
      <c r="I196" s="15"/>
    </row>
    <row r="197" spans="1:9" x14ac:dyDescent="0.25">
      <c r="A197" s="3" t="s">
        <v>40</v>
      </c>
      <c r="B197" s="3" t="s">
        <v>149</v>
      </c>
      <c r="C197" s="6">
        <v>248608</v>
      </c>
      <c r="D197" s="15"/>
      <c r="E197" s="15"/>
      <c r="F197" s="15"/>
      <c r="G197" s="15"/>
      <c r="H197" s="15"/>
      <c r="I197" s="15"/>
    </row>
    <row r="198" spans="1:9" x14ac:dyDescent="0.25">
      <c r="A198" s="3" t="s">
        <v>40</v>
      </c>
      <c r="B198" s="3" t="s">
        <v>148</v>
      </c>
      <c r="C198" s="6">
        <v>1381104</v>
      </c>
      <c r="D198" s="15"/>
      <c r="E198" s="15"/>
      <c r="F198" s="15"/>
      <c r="G198" s="15"/>
      <c r="H198" s="15"/>
      <c r="I198" s="15"/>
    </row>
    <row r="199" spans="1:9" x14ac:dyDescent="0.25">
      <c r="A199" s="3" t="s">
        <v>40</v>
      </c>
      <c r="B199" s="3" t="s">
        <v>153</v>
      </c>
      <c r="C199" s="6">
        <v>122321</v>
      </c>
      <c r="D199" s="15"/>
      <c r="E199" s="15"/>
      <c r="F199" s="15"/>
      <c r="G199" s="15"/>
      <c r="H199" s="15"/>
      <c r="I199" s="15"/>
    </row>
    <row r="200" spans="1:9" x14ac:dyDescent="0.25">
      <c r="A200" s="3" t="s">
        <v>42</v>
      </c>
      <c r="B200" s="3" t="s">
        <v>148</v>
      </c>
      <c r="C200" s="6">
        <v>125524</v>
      </c>
      <c r="D200" s="15"/>
      <c r="E200" s="15"/>
      <c r="F200" s="15"/>
      <c r="G200" s="15"/>
      <c r="H200" s="15"/>
      <c r="I200" s="15"/>
    </row>
    <row r="201" spans="1:9" x14ac:dyDescent="0.25">
      <c r="A201" s="3" t="s">
        <v>42</v>
      </c>
      <c r="B201" s="3" t="s">
        <v>153</v>
      </c>
      <c r="C201" s="6">
        <v>0</v>
      </c>
      <c r="D201" s="15"/>
      <c r="E201" s="15"/>
      <c r="F201" s="15"/>
      <c r="G201" s="15"/>
      <c r="H201" s="15"/>
      <c r="I201" s="15"/>
    </row>
    <row r="202" spans="1:9" x14ac:dyDescent="0.25">
      <c r="A202" s="3" t="s">
        <v>43</v>
      </c>
      <c r="B202" s="3" t="s">
        <v>147</v>
      </c>
      <c r="C202" s="6">
        <v>79681</v>
      </c>
      <c r="D202" s="15"/>
      <c r="E202" s="15"/>
      <c r="F202" s="15"/>
      <c r="G202" s="15"/>
      <c r="H202" s="15"/>
      <c r="I202" s="15"/>
    </row>
    <row r="203" spans="1:9" x14ac:dyDescent="0.25">
      <c r="A203" s="3" t="s">
        <v>43</v>
      </c>
      <c r="B203" s="3" t="s">
        <v>152</v>
      </c>
      <c r="C203" s="6">
        <v>0</v>
      </c>
      <c r="D203" s="15"/>
      <c r="E203" s="15"/>
      <c r="F203" s="15"/>
      <c r="G203" s="15"/>
      <c r="H203" s="15"/>
      <c r="I203" s="15"/>
    </row>
    <row r="204" spans="1:9" x14ac:dyDescent="0.25">
      <c r="A204" s="3" t="s">
        <v>43</v>
      </c>
      <c r="B204" s="3" t="s">
        <v>149</v>
      </c>
      <c r="C204" s="6">
        <v>95235</v>
      </c>
      <c r="D204" s="15"/>
      <c r="E204" s="15"/>
      <c r="F204" s="15"/>
      <c r="G204" s="15"/>
      <c r="H204" s="15"/>
      <c r="I204" s="15"/>
    </row>
    <row r="205" spans="1:9" x14ac:dyDescent="0.25">
      <c r="A205" s="3" t="s">
        <v>43</v>
      </c>
      <c r="B205" s="3" t="s">
        <v>148</v>
      </c>
      <c r="C205" s="6">
        <v>1173105</v>
      </c>
      <c r="D205" s="15"/>
      <c r="E205" s="15"/>
      <c r="F205" s="15"/>
      <c r="G205" s="15"/>
      <c r="H205" s="15"/>
      <c r="I205" s="15"/>
    </row>
    <row r="206" spans="1:9" x14ac:dyDescent="0.25">
      <c r="A206" s="3" t="s">
        <v>43</v>
      </c>
      <c r="B206" s="3" t="s">
        <v>153</v>
      </c>
      <c r="C206" s="6">
        <v>49241</v>
      </c>
      <c r="D206" s="15"/>
      <c r="E206" s="15"/>
      <c r="F206" s="15"/>
      <c r="G206" s="15"/>
      <c r="H206" s="15"/>
      <c r="I206" s="15"/>
    </row>
    <row r="207" spans="1:9" x14ac:dyDescent="0.25">
      <c r="A207" s="3" t="s">
        <v>44</v>
      </c>
      <c r="B207" s="3" t="s">
        <v>149</v>
      </c>
      <c r="C207" s="6">
        <v>126573</v>
      </c>
      <c r="D207" s="15"/>
      <c r="E207" s="15"/>
      <c r="F207" s="15"/>
      <c r="G207" s="15"/>
      <c r="H207" s="15"/>
      <c r="I207" s="15"/>
    </row>
    <row r="208" spans="1:9" x14ac:dyDescent="0.25">
      <c r="A208" s="3" t="s">
        <v>44</v>
      </c>
      <c r="B208" s="3" t="s">
        <v>148</v>
      </c>
      <c r="C208" s="6">
        <v>721881</v>
      </c>
      <c r="D208" s="15"/>
      <c r="E208" s="15"/>
      <c r="F208" s="15"/>
      <c r="G208" s="15"/>
      <c r="H208" s="15"/>
      <c r="I208" s="15"/>
    </row>
    <row r="209" spans="1:9" x14ac:dyDescent="0.25">
      <c r="A209" s="3" t="s">
        <v>44</v>
      </c>
      <c r="B209" s="3" t="s">
        <v>153</v>
      </c>
      <c r="C209" s="6">
        <v>78563</v>
      </c>
      <c r="D209" s="15"/>
      <c r="E209" s="15"/>
      <c r="F209" s="15"/>
      <c r="G209" s="15"/>
      <c r="H209" s="15"/>
      <c r="I209" s="15"/>
    </row>
    <row r="210" spans="1:9" x14ac:dyDescent="0.25">
      <c r="A210" s="3" t="s">
        <v>45</v>
      </c>
      <c r="B210" s="3" t="s">
        <v>148</v>
      </c>
      <c r="C210" s="6">
        <v>257985</v>
      </c>
      <c r="D210" s="15"/>
      <c r="E210" s="15"/>
      <c r="F210" s="15"/>
      <c r="G210" s="15"/>
      <c r="H210" s="15"/>
      <c r="I210" s="15"/>
    </row>
    <row r="211" spans="1:9" x14ac:dyDescent="0.25">
      <c r="A211" s="3" t="s">
        <v>45</v>
      </c>
      <c r="B211" s="3" t="s">
        <v>153</v>
      </c>
      <c r="C211" s="6">
        <v>10636</v>
      </c>
      <c r="D211" s="15"/>
      <c r="E211" s="15"/>
      <c r="F211" s="15"/>
      <c r="G211" s="15"/>
      <c r="H211" s="15"/>
      <c r="I211" s="15"/>
    </row>
    <row r="212" spans="1:9" x14ac:dyDescent="0.25">
      <c r="A212" s="3" t="s">
        <v>46</v>
      </c>
      <c r="B212" s="3" t="s">
        <v>147</v>
      </c>
      <c r="C212" s="6">
        <v>470315</v>
      </c>
      <c r="D212" s="15"/>
      <c r="E212" s="15"/>
      <c r="F212" s="15"/>
      <c r="G212" s="15"/>
      <c r="H212" s="15"/>
      <c r="I212" s="15"/>
    </row>
    <row r="213" spans="1:9" x14ac:dyDescent="0.25">
      <c r="A213" s="3" t="s">
        <v>46</v>
      </c>
      <c r="B213" s="3" t="s">
        <v>152</v>
      </c>
      <c r="C213" s="6">
        <v>75445</v>
      </c>
      <c r="D213" s="15"/>
      <c r="E213" s="15"/>
      <c r="F213" s="15"/>
      <c r="G213" s="15"/>
      <c r="H213" s="15"/>
      <c r="I213" s="15"/>
    </row>
    <row r="214" spans="1:9" x14ac:dyDescent="0.25">
      <c r="A214" s="3" t="s">
        <v>46</v>
      </c>
      <c r="B214" s="3" t="s">
        <v>149</v>
      </c>
      <c r="C214" s="6">
        <v>165360</v>
      </c>
      <c r="D214" s="15"/>
      <c r="E214" s="15"/>
      <c r="F214" s="15"/>
      <c r="G214" s="15"/>
      <c r="H214" s="15"/>
      <c r="I214" s="15"/>
    </row>
    <row r="215" spans="1:9" x14ac:dyDescent="0.25">
      <c r="A215" s="3" t="s">
        <v>46</v>
      </c>
      <c r="B215" s="3" t="s">
        <v>148</v>
      </c>
      <c r="C215" s="6">
        <v>1295910</v>
      </c>
      <c r="D215" s="15"/>
      <c r="E215" s="15"/>
      <c r="F215" s="15"/>
      <c r="G215" s="15"/>
      <c r="H215" s="15"/>
      <c r="I215" s="15"/>
    </row>
    <row r="216" spans="1:9" x14ac:dyDescent="0.25">
      <c r="A216" s="3" t="s">
        <v>46</v>
      </c>
      <c r="B216" s="3" t="s">
        <v>153</v>
      </c>
      <c r="C216" s="6">
        <v>111622</v>
      </c>
      <c r="D216" s="15"/>
      <c r="E216" s="15"/>
      <c r="F216" s="15"/>
      <c r="G216" s="15"/>
      <c r="H216" s="15"/>
      <c r="I216" s="15"/>
    </row>
    <row r="217" spans="1:9" x14ac:dyDescent="0.25">
      <c r="A217" s="3" t="s">
        <v>48</v>
      </c>
      <c r="B217" s="3" t="s">
        <v>147</v>
      </c>
      <c r="C217" s="6">
        <v>183587</v>
      </c>
      <c r="D217" s="15"/>
      <c r="E217" s="15"/>
      <c r="F217" s="15"/>
      <c r="G217" s="15"/>
      <c r="H217" s="15"/>
      <c r="I217" s="15"/>
    </row>
    <row r="218" spans="1:9" x14ac:dyDescent="0.25">
      <c r="A218" s="3" t="s">
        <v>48</v>
      </c>
      <c r="B218" s="3" t="s">
        <v>152</v>
      </c>
      <c r="C218" s="6">
        <v>10463</v>
      </c>
      <c r="D218" s="15"/>
      <c r="E218" s="15"/>
      <c r="F218" s="15"/>
      <c r="G218" s="15"/>
      <c r="H218" s="15"/>
      <c r="I218" s="15"/>
    </row>
    <row r="219" spans="1:9" x14ac:dyDescent="0.25">
      <c r="A219" s="3" t="s">
        <v>48</v>
      </c>
      <c r="B219" s="3" t="s">
        <v>149</v>
      </c>
      <c r="C219" s="6">
        <v>117833</v>
      </c>
      <c r="D219" s="15"/>
      <c r="E219" s="15"/>
      <c r="F219" s="15"/>
      <c r="G219" s="15"/>
      <c r="H219" s="15"/>
      <c r="I219" s="15"/>
    </row>
    <row r="220" spans="1:9" x14ac:dyDescent="0.25">
      <c r="A220" s="3" t="s">
        <v>48</v>
      </c>
      <c r="B220" s="3" t="s">
        <v>148</v>
      </c>
      <c r="C220" s="6">
        <v>750515</v>
      </c>
      <c r="D220" s="15"/>
      <c r="E220" s="15"/>
      <c r="F220" s="15"/>
      <c r="G220" s="15"/>
      <c r="H220" s="15"/>
      <c r="I220" s="15"/>
    </row>
    <row r="221" spans="1:9" x14ac:dyDescent="0.25">
      <c r="A221" s="3" t="s">
        <v>48</v>
      </c>
      <c r="B221" s="3" t="s">
        <v>153</v>
      </c>
      <c r="C221" s="6">
        <v>100484</v>
      </c>
      <c r="D221" s="15"/>
      <c r="E221" s="15"/>
      <c r="F221" s="15"/>
      <c r="G221" s="15"/>
      <c r="H221" s="15"/>
      <c r="I221" s="15"/>
    </row>
    <row r="222" spans="1:9" x14ac:dyDescent="0.25">
      <c r="A222" s="35"/>
      <c r="B222" s="35"/>
      <c r="C222" s="36"/>
      <c r="D222" s="15"/>
      <c r="E222" s="15"/>
      <c r="F222" s="15"/>
      <c r="G222" s="15"/>
      <c r="H222" s="15"/>
      <c r="I222" s="15"/>
    </row>
    <row r="223" spans="1:9" x14ac:dyDescent="0.25">
      <c r="A223" s="16" t="s">
        <v>150</v>
      </c>
      <c r="B223" s="16"/>
      <c r="C223" s="34">
        <f>SUM(C7:C221)</f>
        <v>55000000</v>
      </c>
      <c r="D223" s="15"/>
      <c r="E223" s="15"/>
      <c r="F223" s="15"/>
      <c r="G223" s="15"/>
      <c r="H223" s="15"/>
      <c r="I223" s="15"/>
    </row>
    <row r="224" spans="1:9" x14ac:dyDescent="0.25">
      <c r="A224" s="15"/>
      <c r="B224" s="15"/>
      <c r="C224" s="15"/>
      <c r="D224" s="15"/>
      <c r="E224" s="15"/>
      <c r="F224" s="15"/>
      <c r="G224" s="15"/>
      <c r="H224" s="15"/>
      <c r="I224" s="15"/>
    </row>
    <row r="225" spans="1:9" x14ac:dyDescent="0.25">
      <c r="A225" s="15"/>
      <c r="B225" s="15"/>
      <c r="C225" s="15"/>
      <c r="D225" s="15"/>
      <c r="E225" s="15"/>
      <c r="F225" s="15"/>
      <c r="G225" s="15"/>
      <c r="H225" s="15"/>
      <c r="I225" s="15"/>
    </row>
  </sheetData>
  <mergeCells count="2">
    <mergeCell ref="B1:I1"/>
    <mergeCell ref="A3:I5"/>
  </mergeCells>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6FC0-1B71-4C01-94D0-8605F83AF6A0}">
  <dimension ref="A1:AK56"/>
  <sheetViews>
    <sheetView zoomScale="80" zoomScaleNormal="80" zoomScaleSheetLayoutView="100" workbookViewId="0">
      <pane xSplit="1" ySplit="2" topLeftCell="B3" activePane="bottomRight" state="frozen"/>
      <selection pane="topRight" activeCell="B1" sqref="B1"/>
      <selection pane="bottomLeft" activeCell="A2" sqref="A2"/>
      <selection pane="bottomRight" activeCell="D11" sqref="D11"/>
    </sheetView>
  </sheetViews>
  <sheetFormatPr defaultColWidth="0" defaultRowHeight="15" zeroHeight="1" x14ac:dyDescent="0.25"/>
  <cols>
    <col min="1" max="1" width="50.28515625" customWidth="1"/>
    <col min="2" max="4" width="26.7109375" customWidth="1"/>
    <col min="5" max="5" width="25.42578125" customWidth="1"/>
    <col min="6" max="6" width="10.28515625" customWidth="1"/>
    <col min="7" max="7" width="12.28515625" customWidth="1"/>
    <col min="8" max="8" width="9.140625" hidden="1" customWidth="1"/>
    <col min="9" max="9" width="26.42578125" hidden="1" customWidth="1"/>
    <col min="10" max="10" width="74.85546875" hidden="1" customWidth="1"/>
    <col min="11" max="12" width="25.28515625" hidden="1" customWidth="1"/>
    <col min="13" max="13" width="74.85546875" hidden="1" customWidth="1"/>
    <col min="14" max="23" width="25.28515625" hidden="1" customWidth="1"/>
    <col min="24" max="24" width="74.85546875" hidden="1" customWidth="1"/>
    <col min="25" max="37" width="25.28515625" hidden="1" customWidth="1"/>
    <col min="38" max="16384" width="9.140625" hidden="1"/>
  </cols>
  <sheetData>
    <row r="1" spans="1:7" ht="51" customHeight="1" x14ac:dyDescent="0.25">
      <c r="A1" s="38" t="s">
        <v>155</v>
      </c>
      <c r="B1" s="38"/>
      <c r="C1" s="38"/>
      <c r="D1" s="38"/>
      <c r="E1" s="38"/>
      <c r="F1" s="15"/>
      <c r="G1" s="15"/>
    </row>
    <row r="2" spans="1:7" ht="35.25" customHeight="1" x14ac:dyDescent="0.25">
      <c r="A2" s="10" t="s">
        <v>0</v>
      </c>
      <c r="B2" s="13" t="s">
        <v>59</v>
      </c>
      <c r="C2" s="13" t="s">
        <v>60</v>
      </c>
      <c r="D2" s="13" t="s">
        <v>125</v>
      </c>
      <c r="E2" s="13" t="s">
        <v>109</v>
      </c>
      <c r="F2" s="15"/>
      <c r="G2" s="15"/>
    </row>
    <row r="3" spans="1:7" x14ac:dyDescent="0.25">
      <c r="A3" s="3" t="s">
        <v>1</v>
      </c>
      <c r="B3" s="6">
        <v>8465000</v>
      </c>
      <c r="C3" s="6">
        <v>8252015</v>
      </c>
      <c r="D3" s="6">
        <v>212985</v>
      </c>
      <c r="E3" s="7">
        <f>Tabell37[[#This Row],[Totalt redovisat]]/Tabell37[[#This Row],[Totalt beviljat]]</f>
        <v>0.9748393384524513</v>
      </c>
      <c r="F3" s="15"/>
      <c r="G3" s="23"/>
    </row>
    <row r="4" spans="1:7" x14ac:dyDescent="0.25">
      <c r="A4" s="3" t="s">
        <v>131</v>
      </c>
      <c r="B4" s="6">
        <v>20959958</v>
      </c>
      <c r="C4" s="6">
        <v>19381142</v>
      </c>
      <c r="D4" s="6">
        <v>1578816</v>
      </c>
      <c r="E4" s="7">
        <f>Tabell37[[#This Row],[Totalt redovisat]]/Tabell37[[#This Row],[Totalt beviljat]]</f>
        <v>0.92467465822212047</v>
      </c>
      <c r="F4" s="15"/>
      <c r="G4" s="23"/>
    </row>
    <row r="5" spans="1:7" x14ac:dyDescent="0.25">
      <c r="A5" s="3" t="s">
        <v>2</v>
      </c>
      <c r="B5" s="6">
        <v>15704313</v>
      </c>
      <c r="C5" s="6">
        <v>15608697</v>
      </c>
      <c r="D5" s="6">
        <v>95616</v>
      </c>
      <c r="E5" s="7">
        <f>Tabell37[[#This Row],[Totalt redovisat]]/Tabell37[[#This Row],[Totalt beviljat]]</f>
        <v>0.99391148151466413</v>
      </c>
      <c r="F5" s="15"/>
      <c r="G5" s="23"/>
    </row>
    <row r="6" spans="1:7" x14ac:dyDescent="0.25">
      <c r="A6" s="3" t="s">
        <v>3</v>
      </c>
      <c r="B6" s="6">
        <v>8294648</v>
      </c>
      <c r="C6" s="6">
        <v>7166995</v>
      </c>
      <c r="D6" s="6">
        <v>1127653</v>
      </c>
      <c r="E6" s="7">
        <f>Tabell37[[#This Row],[Totalt redovisat]]/Tabell37[[#This Row],[Totalt beviljat]]</f>
        <v>0.86405052993207188</v>
      </c>
      <c r="F6" s="15"/>
      <c r="G6" s="23"/>
    </row>
    <row r="7" spans="1:7" x14ac:dyDescent="0.25">
      <c r="A7" s="3" t="s">
        <v>4</v>
      </c>
      <c r="B7" s="6">
        <v>18061109</v>
      </c>
      <c r="C7" s="6">
        <v>17478884</v>
      </c>
      <c r="D7" s="6">
        <v>582225</v>
      </c>
      <c r="E7" s="7">
        <f>Tabell37[[#This Row],[Totalt redovisat]]/Tabell37[[#This Row],[Totalt beviljat]]</f>
        <v>0.96776360742853607</v>
      </c>
      <c r="F7" s="15"/>
      <c r="G7" s="23"/>
    </row>
    <row r="8" spans="1:7" x14ac:dyDescent="0.25">
      <c r="A8" s="3" t="s">
        <v>6</v>
      </c>
      <c r="B8" s="6">
        <v>5978935</v>
      </c>
      <c r="C8" s="6">
        <v>5789553</v>
      </c>
      <c r="D8" s="6">
        <v>189382</v>
      </c>
      <c r="E8" s="7">
        <f>Tabell37[[#This Row],[Totalt redovisat]]/Tabell37[[#This Row],[Totalt beviljat]]</f>
        <v>0.96832512813736893</v>
      </c>
      <c r="F8" s="15"/>
      <c r="G8" s="23"/>
    </row>
    <row r="9" spans="1:7" x14ac:dyDescent="0.25">
      <c r="A9" s="3" t="s">
        <v>8</v>
      </c>
      <c r="B9" s="6">
        <v>11907290</v>
      </c>
      <c r="C9" s="6">
        <v>11811165</v>
      </c>
      <c r="D9" s="6">
        <v>96125</v>
      </c>
      <c r="E9" s="7">
        <f>Tabell37[[#This Row],[Totalt redovisat]]/Tabell37[[#This Row],[Totalt beviljat]]</f>
        <v>0.99192721433676345</v>
      </c>
      <c r="F9" s="15"/>
      <c r="G9" s="23"/>
    </row>
    <row r="10" spans="1:7" x14ac:dyDescent="0.25">
      <c r="A10" s="3" t="s">
        <v>9</v>
      </c>
      <c r="B10" s="6">
        <v>63750566</v>
      </c>
      <c r="C10" s="6">
        <v>63750566</v>
      </c>
      <c r="D10" s="6">
        <v>0</v>
      </c>
      <c r="E10" s="7">
        <f>Tabell37[[#This Row],[Totalt redovisat]]/Tabell37[[#This Row],[Totalt beviljat]]</f>
        <v>1</v>
      </c>
      <c r="F10" s="15"/>
      <c r="G10" s="23"/>
    </row>
    <row r="11" spans="1:7" x14ac:dyDescent="0.25">
      <c r="A11" s="3" t="s">
        <v>10</v>
      </c>
      <c r="B11" s="6">
        <v>17778915</v>
      </c>
      <c r="C11" s="6">
        <v>14282491</v>
      </c>
      <c r="D11" s="6">
        <v>3496424</v>
      </c>
      <c r="E11" s="7">
        <f>Tabell37[[#This Row],[Totalt redovisat]]/Tabell37[[#This Row],[Totalt beviljat]]</f>
        <v>0.80333873017560409</v>
      </c>
      <c r="F11" s="15"/>
      <c r="G11" s="23"/>
    </row>
    <row r="12" spans="1:7" x14ac:dyDescent="0.25">
      <c r="A12" s="3" t="s">
        <v>12</v>
      </c>
      <c r="B12" s="6">
        <v>2888539</v>
      </c>
      <c r="C12" s="6">
        <v>1077732</v>
      </c>
      <c r="D12" s="6">
        <v>1810807</v>
      </c>
      <c r="E12" s="7">
        <f>Tabell37[[#This Row],[Totalt redovisat]]/Tabell37[[#This Row],[Totalt beviljat]]</f>
        <v>0.37310626583196554</v>
      </c>
      <c r="F12" s="15"/>
      <c r="G12" s="23"/>
    </row>
    <row r="13" spans="1:7" x14ac:dyDescent="0.25">
      <c r="A13" s="3" t="s">
        <v>13</v>
      </c>
      <c r="B13" s="6">
        <v>27787928</v>
      </c>
      <c r="C13" s="6">
        <v>25477567</v>
      </c>
      <c r="D13" s="6">
        <v>2310361</v>
      </c>
      <c r="E13" s="7">
        <f>Tabell37[[#This Row],[Totalt redovisat]]/Tabell37[[#This Row],[Totalt beviljat]]</f>
        <v>0.91685738497667046</v>
      </c>
      <c r="F13" s="15"/>
      <c r="G13" s="23"/>
    </row>
    <row r="14" spans="1:7" x14ac:dyDescent="0.25">
      <c r="A14" s="3" t="s">
        <v>14</v>
      </c>
      <c r="B14" s="6">
        <v>5165535</v>
      </c>
      <c r="C14" s="6">
        <v>4591609</v>
      </c>
      <c r="D14" s="6">
        <v>573926</v>
      </c>
      <c r="E14" s="7">
        <f>Tabell37[[#This Row],[Totalt redovisat]]/Tabell37[[#This Row],[Totalt beviljat]]</f>
        <v>0.88889321241652608</v>
      </c>
      <c r="F14" s="15"/>
      <c r="G14" s="23"/>
    </row>
    <row r="15" spans="1:7" x14ac:dyDescent="0.25">
      <c r="A15" s="3" t="s">
        <v>16</v>
      </c>
      <c r="B15" s="6">
        <v>5723740</v>
      </c>
      <c r="C15" s="6">
        <v>4915598</v>
      </c>
      <c r="D15" s="6">
        <v>808142</v>
      </c>
      <c r="E15" s="7">
        <f>Tabell37[[#This Row],[Totalt redovisat]]/Tabell37[[#This Row],[Totalt beviljat]]</f>
        <v>0.85880875092160025</v>
      </c>
      <c r="F15" s="15"/>
      <c r="G15" s="23"/>
    </row>
    <row r="16" spans="1:7" x14ac:dyDescent="0.25">
      <c r="A16" s="3" t="s">
        <v>133</v>
      </c>
      <c r="B16" s="6">
        <v>1515000</v>
      </c>
      <c r="C16" s="6">
        <v>1515000</v>
      </c>
      <c r="D16" s="6">
        <v>0</v>
      </c>
      <c r="E16" s="7">
        <f>Tabell37[[#This Row],[Totalt redovisat]]/Tabell37[[#This Row],[Totalt beviljat]]</f>
        <v>1</v>
      </c>
      <c r="F16" s="15"/>
      <c r="G16" s="23"/>
    </row>
    <row r="17" spans="1:7" x14ac:dyDescent="0.25">
      <c r="A17" s="3" t="s">
        <v>18</v>
      </c>
      <c r="B17" s="6">
        <v>6420352</v>
      </c>
      <c r="C17" s="6">
        <v>6420352</v>
      </c>
      <c r="D17" s="6">
        <v>0</v>
      </c>
      <c r="E17" s="7">
        <f>Tabell37[[#This Row],[Totalt redovisat]]/Tabell37[[#This Row],[Totalt beviljat]]</f>
        <v>1</v>
      </c>
      <c r="F17" s="15"/>
      <c r="G17" s="23"/>
    </row>
    <row r="18" spans="1:7" x14ac:dyDescent="0.25">
      <c r="A18" s="3" t="s">
        <v>19</v>
      </c>
      <c r="B18" s="6">
        <v>10126711</v>
      </c>
      <c r="C18" s="6">
        <v>9680639</v>
      </c>
      <c r="D18" s="6">
        <v>446072</v>
      </c>
      <c r="E18" s="7">
        <f>Tabell37[[#This Row],[Totalt redovisat]]/Tabell37[[#This Row],[Totalt beviljat]]</f>
        <v>0.95595094991848784</v>
      </c>
      <c r="F18" s="15"/>
      <c r="G18" s="23"/>
    </row>
    <row r="19" spans="1:7" x14ac:dyDescent="0.25">
      <c r="A19" s="3" t="s">
        <v>20</v>
      </c>
      <c r="B19" s="6">
        <v>13278763</v>
      </c>
      <c r="C19" s="6">
        <v>13278763</v>
      </c>
      <c r="D19" s="6">
        <v>0</v>
      </c>
      <c r="E19" s="7">
        <f>Tabell37[[#This Row],[Totalt redovisat]]/Tabell37[[#This Row],[Totalt beviljat]]</f>
        <v>1</v>
      </c>
      <c r="F19" s="15"/>
      <c r="G19" s="23"/>
    </row>
    <row r="20" spans="1:7" x14ac:dyDescent="0.25">
      <c r="A20" s="3" t="s">
        <v>21</v>
      </c>
      <c r="B20" s="6">
        <v>21207399</v>
      </c>
      <c r="C20" s="6">
        <v>20346371</v>
      </c>
      <c r="D20" s="6">
        <v>861028</v>
      </c>
      <c r="E20" s="7">
        <f>Tabell37[[#This Row],[Totalt redovisat]]/Tabell37[[#This Row],[Totalt beviljat]]</f>
        <v>0.95939964160621494</v>
      </c>
      <c r="F20" s="15"/>
      <c r="G20" s="23"/>
    </row>
    <row r="21" spans="1:7" x14ac:dyDescent="0.25">
      <c r="A21" s="3" t="s">
        <v>22</v>
      </c>
      <c r="B21" s="6">
        <v>5800000</v>
      </c>
      <c r="C21" s="6">
        <v>5451034</v>
      </c>
      <c r="D21" s="6">
        <v>348966</v>
      </c>
      <c r="E21" s="7">
        <f>Tabell37[[#This Row],[Totalt redovisat]]/Tabell37[[#This Row],[Totalt beviljat]]</f>
        <v>0.93983344827586202</v>
      </c>
      <c r="F21" s="15"/>
      <c r="G21" s="23"/>
    </row>
    <row r="22" spans="1:7" x14ac:dyDescent="0.25">
      <c r="A22" s="3" t="s">
        <v>130</v>
      </c>
      <c r="B22" s="6">
        <v>40289995</v>
      </c>
      <c r="C22" s="6">
        <v>38991699</v>
      </c>
      <c r="D22" s="6">
        <v>1298296</v>
      </c>
      <c r="E22" s="7">
        <f>Tabell37[[#This Row],[Totalt redovisat]]/Tabell37[[#This Row],[Totalt beviljat]]</f>
        <v>0.9677762183887092</v>
      </c>
      <c r="F22" s="15"/>
      <c r="G22" s="23"/>
    </row>
    <row r="23" spans="1:7" x14ac:dyDescent="0.25">
      <c r="A23" s="3" t="s">
        <v>24</v>
      </c>
      <c r="B23" s="6">
        <v>2350000</v>
      </c>
      <c r="C23" s="6">
        <v>2000000</v>
      </c>
      <c r="D23" s="6">
        <v>350000</v>
      </c>
      <c r="E23" s="7">
        <f>Tabell37[[#This Row],[Totalt redovisat]]/Tabell37[[#This Row],[Totalt beviljat]]</f>
        <v>0.85106382978723405</v>
      </c>
      <c r="F23" s="15"/>
      <c r="G23" s="23"/>
    </row>
    <row r="24" spans="1:7" x14ac:dyDescent="0.25">
      <c r="A24" s="3" t="s">
        <v>25</v>
      </c>
      <c r="B24" s="6">
        <v>5352496</v>
      </c>
      <c r="C24" s="6">
        <v>4060700</v>
      </c>
      <c r="D24" s="6">
        <v>1291796</v>
      </c>
      <c r="E24" s="7">
        <f>Tabell37[[#This Row],[Totalt redovisat]]/Tabell37[[#This Row],[Totalt beviljat]]</f>
        <v>0.75865540114369068</v>
      </c>
      <c r="F24" s="15"/>
      <c r="G24" s="23"/>
    </row>
    <row r="25" spans="1:7" x14ac:dyDescent="0.25">
      <c r="A25" s="3" t="s">
        <v>27</v>
      </c>
      <c r="B25" s="6">
        <v>29977232</v>
      </c>
      <c r="C25" s="6">
        <v>25377469</v>
      </c>
      <c r="D25" s="6">
        <v>4599763</v>
      </c>
      <c r="E25" s="7">
        <f>Tabell37[[#This Row],[Totalt redovisat]]/Tabell37[[#This Row],[Totalt beviljat]]</f>
        <v>0.84655811450503504</v>
      </c>
      <c r="F25" s="15"/>
      <c r="G25" s="23"/>
    </row>
    <row r="26" spans="1:7" x14ac:dyDescent="0.25">
      <c r="A26" s="3" t="s">
        <v>28</v>
      </c>
      <c r="B26" s="6">
        <v>3474063</v>
      </c>
      <c r="C26" s="6">
        <v>448125</v>
      </c>
      <c r="D26" s="6">
        <v>3025938</v>
      </c>
      <c r="E26" s="7">
        <f>Tabell37[[#This Row],[Totalt redovisat]]/Tabell37[[#This Row],[Totalt beviljat]]</f>
        <v>0.12899161586879684</v>
      </c>
      <c r="F26" s="15"/>
      <c r="G26" s="23"/>
    </row>
    <row r="27" spans="1:7" x14ac:dyDescent="0.25">
      <c r="A27" s="3" t="s">
        <v>29</v>
      </c>
      <c r="B27" s="6">
        <v>2541556</v>
      </c>
      <c r="C27" s="6">
        <v>2045264</v>
      </c>
      <c r="D27" s="6">
        <v>496292</v>
      </c>
      <c r="E27" s="7">
        <f>Tabell37[[#This Row],[Totalt redovisat]]/Tabell37[[#This Row],[Totalt beviljat]]</f>
        <v>0.80472907148219441</v>
      </c>
      <c r="F27" s="15"/>
      <c r="G27" s="23"/>
    </row>
    <row r="28" spans="1:7" x14ac:dyDescent="0.25">
      <c r="A28" s="3" t="s">
        <v>140</v>
      </c>
      <c r="B28" s="6">
        <v>14752801</v>
      </c>
      <c r="C28" s="6">
        <v>14751989</v>
      </c>
      <c r="D28" s="6">
        <v>812</v>
      </c>
      <c r="E28" s="7">
        <f>Tabell37[[#This Row],[Totalt redovisat]]/Tabell37[[#This Row],[Totalt beviljat]]</f>
        <v>0.99994495960462015</v>
      </c>
      <c r="F28" s="15"/>
      <c r="G28" s="23"/>
    </row>
    <row r="29" spans="1:7" x14ac:dyDescent="0.25">
      <c r="A29" s="3" t="s">
        <v>30</v>
      </c>
      <c r="B29" s="6">
        <v>5000887</v>
      </c>
      <c r="C29" s="6">
        <v>5000887</v>
      </c>
      <c r="D29" s="6">
        <v>0</v>
      </c>
      <c r="E29" s="7">
        <f>Tabell37[[#This Row],[Totalt redovisat]]/Tabell37[[#This Row],[Totalt beviljat]]</f>
        <v>1</v>
      </c>
      <c r="F29" s="15"/>
      <c r="G29" s="23"/>
    </row>
    <row r="30" spans="1:7" x14ac:dyDescent="0.25">
      <c r="A30" s="3" t="s">
        <v>31</v>
      </c>
      <c r="B30" s="6">
        <v>738108</v>
      </c>
      <c r="C30" s="6">
        <v>664375</v>
      </c>
      <c r="D30" s="6">
        <v>73733</v>
      </c>
      <c r="E30" s="7">
        <f>Tabell37[[#This Row],[Totalt redovisat]]/Tabell37[[#This Row],[Totalt beviljat]]</f>
        <v>0.90010540462913291</v>
      </c>
      <c r="F30" s="15"/>
      <c r="G30" s="23"/>
    </row>
    <row r="31" spans="1:7" x14ac:dyDescent="0.25">
      <c r="A31" s="3" t="s">
        <v>32</v>
      </c>
      <c r="B31" s="6">
        <v>12850593</v>
      </c>
      <c r="C31" s="6">
        <v>11811195</v>
      </c>
      <c r="D31" s="6">
        <v>1039398</v>
      </c>
      <c r="E31" s="7">
        <f>Tabell37[[#This Row],[Totalt redovisat]]/Tabell37[[#This Row],[Totalt beviljat]]</f>
        <v>0.91911672869882344</v>
      </c>
      <c r="F31" s="15"/>
      <c r="G31" s="23"/>
    </row>
    <row r="32" spans="1:7" x14ac:dyDescent="0.25">
      <c r="A32" s="3" t="s">
        <v>120</v>
      </c>
      <c r="B32" s="6">
        <v>4222386</v>
      </c>
      <c r="C32" s="6">
        <v>3875992</v>
      </c>
      <c r="D32" s="6">
        <v>346394</v>
      </c>
      <c r="E32" s="7">
        <f>Tabell37[[#This Row],[Totalt redovisat]]/Tabell37[[#This Row],[Totalt beviljat]]</f>
        <v>0.91796249798099938</v>
      </c>
      <c r="F32" s="15"/>
      <c r="G32" s="23"/>
    </row>
    <row r="33" spans="1:7" x14ac:dyDescent="0.25">
      <c r="A33" s="3" t="s">
        <v>55</v>
      </c>
      <c r="B33" s="6">
        <v>503328</v>
      </c>
      <c r="C33" s="6">
        <v>0</v>
      </c>
      <c r="D33" s="6">
        <v>503328</v>
      </c>
      <c r="E33" s="7">
        <f>Tabell37[[#This Row],[Totalt redovisat]]/Tabell37[[#This Row],[Totalt beviljat]]</f>
        <v>0</v>
      </c>
      <c r="F33" s="15"/>
      <c r="G33" s="23"/>
    </row>
    <row r="34" spans="1:7" x14ac:dyDescent="0.25">
      <c r="A34" s="3" t="s">
        <v>33</v>
      </c>
      <c r="B34" s="6">
        <v>19821235</v>
      </c>
      <c r="C34" s="6">
        <v>19821235</v>
      </c>
      <c r="D34" s="6">
        <v>0</v>
      </c>
      <c r="E34" s="7">
        <f>Tabell37[[#This Row],[Totalt redovisat]]/Tabell37[[#This Row],[Totalt beviljat]]</f>
        <v>1</v>
      </c>
      <c r="F34" s="15"/>
      <c r="G34" s="23"/>
    </row>
    <row r="35" spans="1:7" x14ac:dyDescent="0.25">
      <c r="A35" s="3" t="s">
        <v>127</v>
      </c>
      <c r="B35" s="6">
        <v>16512440</v>
      </c>
      <c r="C35" s="6">
        <v>13967110</v>
      </c>
      <c r="D35" s="6">
        <v>2545330</v>
      </c>
      <c r="E35" s="7">
        <f>Tabell37[[#This Row],[Totalt redovisat]]/Tabell37[[#This Row],[Totalt beviljat]]</f>
        <v>0.84585379265571892</v>
      </c>
      <c r="F35" s="15"/>
      <c r="G35" s="23"/>
    </row>
    <row r="36" spans="1:7" x14ac:dyDescent="0.25">
      <c r="A36" s="3" t="s">
        <v>34</v>
      </c>
      <c r="B36" s="6">
        <v>86945899</v>
      </c>
      <c r="C36" s="6">
        <v>80616059</v>
      </c>
      <c r="D36" s="6">
        <v>6329840</v>
      </c>
      <c r="E36" s="7">
        <f>Tabell37[[#This Row],[Totalt redovisat]]/Tabell37[[#This Row],[Totalt beviljat]]</f>
        <v>0.92719794639192821</v>
      </c>
      <c r="F36" s="15"/>
      <c r="G36" s="23"/>
    </row>
    <row r="37" spans="1:7" x14ac:dyDescent="0.25">
      <c r="A37" s="3" t="s">
        <v>37</v>
      </c>
      <c r="B37" s="6">
        <v>22000674</v>
      </c>
      <c r="C37" s="6">
        <v>21055781</v>
      </c>
      <c r="D37" s="6">
        <v>944893</v>
      </c>
      <c r="E37" s="7">
        <f>Tabell37[[#This Row],[Totalt redovisat]]/Tabell37[[#This Row],[Totalt beviljat]]</f>
        <v>0.95705163396357762</v>
      </c>
      <c r="F37" s="15"/>
      <c r="G37" s="23"/>
    </row>
    <row r="38" spans="1:7" x14ac:dyDescent="0.25">
      <c r="A38" s="3" t="s">
        <v>132</v>
      </c>
      <c r="B38" s="6">
        <v>6136485</v>
      </c>
      <c r="C38" s="6">
        <v>6136485</v>
      </c>
      <c r="D38" s="6">
        <v>0</v>
      </c>
      <c r="E38" s="7">
        <f>Tabell37[[#This Row],[Totalt redovisat]]/Tabell37[[#This Row],[Totalt beviljat]]</f>
        <v>1</v>
      </c>
      <c r="F38" s="15"/>
      <c r="G38" s="23"/>
    </row>
    <row r="39" spans="1:7" x14ac:dyDescent="0.25">
      <c r="A39" s="3" t="s">
        <v>139</v>
      </c>
      <c r="B39" s="6">
        <v>12334026</v>
      </c>
      <c r="C39" s="6">
        <v>10845874</v>
      </c>
      <c r="D39" s="6">
        <v>1488152</v>
      </c>
      <c r="E39" s="7">
        <f>Tabell37[[#This Row],[Totalt redovisat]]/Tabell37[[#This Row],[Totalt beviljat]]</f>
        <v>0.8793458032275917</v>
      </c>
      <c r="F39" s="15"/>
      <c r="G39" s="23"/>
    </row>
    <row r="40" spans="1:7" x14ac:dyDescent="0.25">
      <c r="A40" s="3" t="s">
        <v>38</v>
      </c>
      <c r="B40" s="6">
        <v>8452309</v>
      </c>
      <c r="C40" s="6">
        <v>7683106</v>
      </c>
      <c r="D40" s="6">
        <v>769203</v>
      </c>
      <c r="E40" s="7">
        <f>Tabell37[[#This Row],[Totalt redovisat]]/Tabell37[[#This Row],[Totalt beviljat]]</f>
        <v>0.90899492671174231</v>
      </c>
      <c r="F40" s="15"/>
      <c r="G40" s="23"/>
    </row>
    <row r="41" spans="1:7" x14ac:dyDescent="0.25">
      <c r="A41" s="3" t="s">
        <v>39</v>
      </c>
      <c r="B41" s="6">
        <v>23207133</v>
      </c>
      <c r="C41" s="6">
        <v>23175633</v>
      </c>
      <c r="D41" s="6">
        <v>31500</v>
      </c>
      <c r="E41" s="7">
        <f>Tabell37[[#This Row],[Totalt redovisat]]/Tabell37[[#This Row],[Totalt beviljat]]</f>
        <v>0.99864265870325297</v>
      </c>
      <c r="F41" s="15"/>
      <c r="G41" s="23"/>
    </row>
    <row r="42" spans="1:7" x14ac:dyDescent="0.25">
      <c r="A42" s="3" t="s">
        <v>40</v>
      </c>
      <c r="B42" s="6">
        <v>20156684</v>
      </c>
      <c r="C42" s="6">
        <v>20139140</v>
      </c>
      <c r="D42" s="6">
        <v>17544</v>
      </c>
      <c r="E42" s="7">
        <f>Tabell37[[#This Row],[Totalt redovisat]]/Tabell37[[#This Row],[Totalt beviljat]]</f>
        <v>0.99912961874086037</v>
      </c>
      <c r="F42" s="15"/>
      <c r="G42" s="23"/>
    </row>
    <row r="43" spans="1:7" x14ac:dyDescent="0.25">
      <c r="A43" s="3" t="s">
        <v>42</v>
      </c>
      <c r="B43" s="6">
        <v>4339409</v>
      </c>
      <c r="C43" s="6">
        <v>4028188</v>
      </c>
      <c r="D43" s="6">
        <v>311221</v>
      </c>
      <c r="E43" s="7">
        <f>Tabell37[[#This Row],[Totalt redovisat]]/Tabell37[[#This Row],[Totalt beviljat]]</f>
        <v>0.92828032573099239</v>
      </c>
      <c r="F43" s="15"/>
      <c r="G43" s="23"/>
    </row>
    <row r="44" spans="1:7" x14ac:dyDescent="0.25">
      <c r="A44" s="3" t="s">
        <v>43</v>
      </c>
      <c r="B44" s="6">
        <v>11740202</v>
      </c>
      <c r="C44" s="6">
        <v>11087224</v>
      </c>
      <c r="D44" s="6">
        <v>652978</v>
      </c>
      <c r="E44" s="7">
        <f>Tabell37[[#This Row],[Totalt redovisat]]/Tabell37[[#This Row],[Totalt beviljat]]</f>
        <v>0.94438102513057276</v>
      </c>
      <c r="F44" s="15"/>
      <c r="G44" s="23"/>
    </row>
    <row r="45" spans="1:7" x14ac:dyDescent="0.25">
      <c r="A45" s="3" t="s">
        <v>44</v>
      </c>
      <c r="B45" s="6">
        <v>13097800</v>
      </c>
      <c r="C45" s="6">
        <v>10722362</v>
      </c>
      <c r="D45" s="6">
        <v>2375438</v>
      </c>
      <c r="E45" s="7">
        <f>Tabell37[[#This Row],[Totalt redovisat]]/Tabell37[[#This Row],[Totalt beviljat]]</f>
        <v>0.81863839728809418</v>
      </c>
      <c r="F45" s="15"/>
      <c r="G45" s="23"/>
    </row>
    <row r="46" spans="1:7" x14ac:dyDescent="0.25">
      <c r="A46" s="3" t="s">
        <v>45</v>
      </c>
      <c r="B46" s="6">
        <v>6895578</v>
      </c>
      <c r="C46" s="6">
        <v>6014707</v>
      </c>
      <c r="D46" s="6">
        <v>880871</v>
      </c>
      <c r="E46" s="7">
        <f>Tabell37[[#This Row],[Totalt redovisat]]/Tabell37[[#This Row],[Totalt beviljat]]</f>
        <v>0.87225566877787475</v>
      </c>
      <c r="F46" s="15"/>
      <c r="G46" s="23"/>
    </row>
    <row r="47" spans="1:7" x14ac:dyDescent="0.25">
      <c r="A47" s="3" t="s">
        <v>46</v>
      </c>
      <c r="B47" s="6">
        <v>20486014</v>
      </c>
      <c r="C47" s="6">
        <v>17325953</v>
      </c>
      <c r="D47" s="6">
        <v>3160061</v>
      </c>
      <c r="E47" s="7">
        <f>Tabell37[[#This Row],[Totalt redovisat]]/Tabell37[[#This Row],[Totalt beviljat]]</f>
        <v>0.84574544369636773</v>
      </c>
      <c r="F47" s="15"/>
      <c r="G47" s="23"/>
    </row>
    <row r="48" spans="1:7" x14ac:dyDescent="0.25">
      <c r="A48" s="3" t="s">
        <v>48</v>
      </c>
      <c r="B48" s="6">
        <v>10005966</v>
      </c>
      <c r="C48" s="6">
        <v>9955966</v>
      </c>
      <c r="D48" s="6">
        <v>50000</v>
      </c>
      <c r="E48" s="7">
        <f>Tabell37[[#This Row],[Totalt redovisat]]/Tabell37[[#This Row],[Totalt beviljat]]</f>
        <v>0.99500298122140329</v>
      </c>
      <c r="F48" s="15"/>
      <c r="G48" s="23"/>
    </row>
    <row r="49" spans="1:7" x14ac:dyDescent="0.25">
      <c r="A49" s="3"/>
      <c r="B49" s="6"/>
      <c r="C49" s="6"/>
      <c r="D49" s="6"/>
      <c r="E49" s="7"/>
      <c r="F49" s="15"/>
      <c r="G49" s="23"/>
    </row>
    <row r="50" spans="1:7" x14ac:dyDescent="0.25">
      <c r="A50" s="15"/>
      <c r="B50" s="15"/>
      <c r="C50" s="15"/>
      <c r="D50" s="15"/>
      <c r="E50" s="15"/>
      <c r="F50" s="15"/>
      <c r="G50" s="15"/>
    </row>
    <row r="51" spans="1:7" x14ac:dyDescent="0.25">
      <c r="A51" s="18" t="s">
        <v>49</v>
      </c>
      <c r="B51" s="19">
        <f>SUM(Tabell37[Totalt beviljat])</f>
        <v>675000000</v>
      </c>
      <c r="C51" s="19">
        <f>SUM(Tabell37[Totalt redovisat])</f>
        <v>627878691</v>
      </c>
      <c r="D51" s="19">
        <f>SUM(Tabell37[Total återbetalning])</f>
        <v>47121309</v>
      </c>
      <c r="E51" s="26">
        <f>C51/B51</f>
        <v>0.93019065333333328</v>
      </c>
      <c r="F51" s="15"/>
      <c r="G51" s="15"/>
    </row>
    <row r="52" spans="1:7" x14ac:dyDescent="0.25">
      <c r="A52" s="15"/>
      <c r="B52" s="15"/>
      <c r="C52" s="15"/>
      <c r="D52" s="15"/>
      <c r="E52" s="15"/>
      <c r="F52" s="15"/>
      <c r="G52" s="15"/>
    </row>
    <row r="53" spans="1:7" x14ac:dyDescent="0.25">
      <c r="A53" s="15"/>
      <c r="B53" s="15"/>
      <c r="C53" s="15"/>
      <c r="D53" s="15"/>
      <c r="E53" s="15"/>
      <c r="F53" s="15"/>
      <c r="G53" s="15"/>
    </row>
    <row r="54" spans="1:7" x14ac:dyDescent="0.25">
      <c r="A54" s="15"/>
      <c r="B54" s="15"/>
      <c r="C54" s="15"/>
      <c r="D54" s="15"/>
      <c r="E54" s="15"/>
      <c r="F54" s="15"/>
      <c r="G54" s="15"/>
    </row>
    <row r="55" spans="1:7" x14ac:dyDescent="0.25">
      <c r="A55" s="16" t="s">
        <v>126</v>
      </c>
      <c r="B55" s="15"/>
      <c r="C55" s="15"/>
      <c r="D55" s="15"/>
      <c r="E55" s="15"/>
      <c r="F55" s="15"/>
      <c r="G55" s="15"/>
    </row>
    <row r="56" spans="1:7" x14ac:dyDescent="0.25">
      <c r="A56" s="15"/>
      <c r="B56" s="15"/>
      <c r="C56" s="15"/>
      <c r="D56" s="15"/>
      <c r="E56" s="15"/>
      <c r="F56" s="15"/>
      <c r="G56" s="15"/>
    </row>
  </sheetData>
  <mergeCells count="1">
    <mergeCell ref="A1:E1"/>
  </mergeCells>
  <pageMargins left="0.7" right="0.7" top="0.75" bottom="0.75" header="0.3" footer="0.3"/>
  <pageSetup paperSize="9" scale="53"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5</vt:i4>
      </vt:variant>
    </vt:vector>
  </HeadingPairs>
  <TitlesOfParts>
    <vt:vector size="13" baseType="lpstr">
      <vt:lpstr>Yrkesvux</vt:lpstr>
      <vt:lpstr>Yrkesvux sfi sva</vt:lpstr>
      <vt:lpstr>Lärlingsvux</vt:lpstr>
      <vt:lpstr>Blad2</vt:lpstr>
      <vt:lpstr>Lärlingsvux sfi sva</vt:lpstr>
      <vt:lpstr>Yrkesförare</vt:lpstr>
      <vt:lpstr>Fördelning av EU-medel</vt:lpstr>
      <vt:lpstr>Extra regvux</vt:lpstr>
      <vt:lpstr>'Extra regvux'!Utskriftsområde</vt:lpstr>
      <vt:lpstr>Lärlingsvux!Utskriftsområde</vt:lpstr>
      <vt:lpstr>'Lärlingsvux sfi sva'!Utskriftsområde</vt:lpstr>
      <vt:lpstr>Yrkesvux!Utskriftsområde</vt:lpstr>
      <vt:lpstr>'Yrkesvux sfi sva'!Utskriftsområde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Güettler</dc:creator>
  <cp:lastModifiedBy>Katarina Bech</cp:lastModifiedBy>
  <cp:lastPrinted>2019-04-11T09:24:02Z</cp:lastPrinted>
  <dcterms:created xsi:type="dcterms:W3CDTF">2019-03-04T14:23:30Z</dcterms:created>
  <dcterms:modified xsi:type="dcterms:W3CDTF">2022-07-08T08:17:30Z</dcterms:modified>
</cp:coreProperties>
</file>